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тр.1_3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>
    <definedName name="_xlnm.Print_Area" localSheetId="0">'стр.1_3'!$A$11:$E$80</definedName>
  </definedNames>
  <calcPr fullCalcOnLoad="1"/>
</workbook>
</file>

<file path=xl/comments2.xml><?xml version="1.0" encoding="utf-8"?>
<comments xmlns="http://schemas.openxmlformats.org/spreadsheetml/2006/main">
  <authors>
    <author>Автор</author>
  </authors>
  <commentList>
    <comment ref="A1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сухие
</t>
        </r>
      </text>
    </comment>
    <comment ref="A1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сухие
</t>
        </r>
      </text>
    </comment>
  </commentList>
</comments>
</file>

<file path=xl/sharedStrings.xml><?xml version="1.0" encoding="utf-8"?>
<sst xmlns="http://schemas.openxmlformats.org/spreadsheetml/2006/main" count="327" uniqueCount="260">
  <si>
    <t>Показатель</t>
  </si>
  <si>
    <t>план *</t>
  </si>
  <si>
    <t>факт 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</si>
  <si>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</si>
  <si>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</si>
  <si>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</si>
  <si>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</si>
  <si>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</si>
  <si>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</si>
  <si>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</si>
  <si>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</si>
  <si>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</si>
  <si>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1.1.3</t>
  </si>
  <si>
    <t>1.3</t>
  </si>
  <si>
    <t>II</t>
  </si>
  <si>
    <t>III</t>
  </si>
  <si>
    <t>IV</t>
  </si>
  <si>
    <t>1.1.2.1</t>
  </si>
  <si>
    <t>1.2</t>
  </si>
  <si>
    <t>1.2.1</t>
  </si>
  <si>
    <t>1.2.2</t>
  </si>
  <si>
    <t>1.4</t>
  </si>
  <si>
    <t>1.5</t>
  </si>
  <si>
    <t>1.4.1</t>
  </si>
  <si>
    <t>%</t>
  </si>
  <si>
    <t>х</t>
  </si>
  <si>
    <t>2</t>
  </si>
  <si>
    <t>№ п/п</t>
  </si>
  <si>
    <t>Ед. изм.</t>
  </si>
  <si>
    <t>Структура затрат</t>
  </si>
  <si>
    <t>Необходимая валовая выручка на содержание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</si>
  <si>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</si>
  <si>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</si>
  <si>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</si>
  <si>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</si>
  <si>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</si>
  <si>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1.1.4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</si>
  <si>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</si>
  <si>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</si>
  <si>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</si>
  <si>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</si>
  <si>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</si>
  <si>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</si>
  <si>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</si>
  <si>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</si>
  <si>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</si>
  <si>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</si>
  <si>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</si>
  <si>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</si>
  <si>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</si>
  <si>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</si>
  <si>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</si>
  <si>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3</t>
  </si>
  <si>
    <t>у.е.</t>
  </si>
  <si>
    <t>4</t>
  </si>
  <si>
    <t>5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</si>
  <si>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</si>
  <si>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</si>
  <si>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</si>
  <si>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</si>
  <si>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</si>
  <si>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</si>
  <si>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</si>
  <si>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</si>
  <si>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</si>
  <si>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</si>
  <si>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</si>
  <si>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</si>
  <si>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 xml:space="preserve"> по передаче электрической энергии сетевыми организациями,</t>
  </si>
  <si>
    <t>Себестоимость, всего</t>
  </si>
  <si>
    <t>Фонд оплаты труда и отчисления на социальные нужды, всего</t>
  </si>
  <si>
    <t>Амортизационные отчисления</t>
  </si>
  <si>
    <t>Прочие расходы</t>
  </si>
  <si>
    <t>1.1.4.1</t>
  </si>
  <si>
    <t>1.1.4.2</t>
  </si>
  <si>
    <t>налоги, пошлины и сборы</t>
  </si>
  <si>
    <t>1.1.4.3</t>
  </si>
  <si>
    <t>Расходы на обслуживание операционных заемных средств</t>
  </si>
  <si>
    <t>1.1.4.4</t>
  </si>
  <si>
    <t>расходы на возврат и обслуживание заемных средств, направляемых на финансирование капитальных вложений</t>
  </si>
  <si>
    <t>1.1.4.5</t>
  </si>
  <si>
    <t>Прибыль до налогообложения</t>
  </si>
  <si>
    <t>Налог на прибыль</t>
  </si>
  <si>
    <t>Чистая прибыль, всего</t>
  </si>
  <si>
    <t>1.2.2.1</t>
  </si>
  <si>
    <t>в том числе прибыль на капитальные вложения (инвестиции)</t>
  </si>
  <si>
    <t>1.2.2.2</t>
  </si>
  <si>
    <t>в том числе прибыль на возврат инвестиционных кредитов</t>
  </si>
  <si>
    <t>1.2.2.3</t>
  </si>
  <si>
    <t>в том числе дивиденды по акциям</t>
  </si>
  <si>
    <t>1.2.2.4</t>
  </si>
  <si>
    <t>в том числе прочие расходы из прибыли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</si>
  <si>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</si>
  <si>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в том числе 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</si>
  <si>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1.4.1.1</t>
  </si>
  <si>
    <t>Количество условных единиц по линиям электропередач, всего, в том числе:</t>
  </si>
  <si>
    <t>Количество условных единиц по подстанциям, всего, в том числе:</t>
  </si>
  <si>
    <t>Длина линий электропередач, всего, в том числе: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</si>
  <si>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</si>
  <si>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за исключением подпунктов 1.1.4.1 - 1.1.4.4.</t>
    </r>
  </si>
  <si>
    <t>в том числе на сырье, материалы, запасные части, инструмент, топливо</t>
  </si>
  <si>
    <t>регулирование деятельности которых осуществляется</t>
  </si>
  <si>
    <t xml:space="preserve"> методом экономически обоснованных расходов (затрат)</t>
  </si>
  <si>
    <t xml:space="preserve">ИНН: </t>
  </si>
  <si>
    <t xml:space="preserve">КПП: </t>
  </si>
  <si>
    <t>Таймырбыт  кабеля не берем , они уже есть в приложении</t>
  </si>
  <si>
    <t xml:space="preserve"> включаем в приложение по оборудованию</t>
  </si>
  <si>
    <t xml:space="preserve"> нтэк обслуживает</t>
  </si>
  <si>
    <t xml:space="preserve"> ПЕРЕЧЕНЬ ОБОРУДОВАНИЯ ПО ТП  высковольное оборудование  ( соглано договора аренды ) </t>
  </si>
  <si>
    <t>23 шт</t>
  </si>
  <si>
    <t xml:space="preserve">№ п\п </t>
  </si>
  <si>
    <t xml:space="preserve"> оборудование</t>
  </si>
  <si>
    <t>ТП 15 ( 2-х )</t>
  </si>
  <si>
    <t>ТП 28</t>
  </si>
  <si>
    <t>ТП 91(92) ( 2 -х)</t>
  </si>
  <si>
    <t>ТП 86 (94) ( 2-х)</t>
  </si>
  <si>
    <t>ТП 145</t>
  </si>
  <si>
    <t>ТП 63</t>
  </si>
  <si>
    <t>ТП 66</t>
  </si>
  <si>
    <t>ТП 67</t>
  </si>
  <si>
    <t>ТП 73</t>
  </si>
  <si>
    <t>ТП 74</t>
  </si>
  <si>
    <t>ТП 75</t>
  </si>
  <si>
    <t>ТП 76</t>
  </si>
  <si>
    <t xml:space="preserve">ТП 79 ( двух) </t>
  </si>
  <si>
    <t xml:space="preserve">ТП 81 ( двух) </t>
  </si>
  <si>
    <t xml:space="preserve">ТП 82 ( двух) </t>
  </si>
  <si>
    <t xml:space="preserve">ТП 96 ( двух) </t>
  </si>
  <si>
    <t xml:space="preserve">ТП 107 ( двух) </t>
  </si>
  <si>
    <t xml:space="preserve">ТП 110 ( двух) </t>
  </si>
  <si>
    <t xml:space="preserve">ТП 113 ( двух) </t>
  </si>
  <si>
    <t xml:space="preserve">ТП 114 ( двух) </t>
  </si>
  <si>
    <t xml:space="preserve">ТП 118 ( двух) </t>
  </si>
  <si>
    <t xml:space="preserve">ТП 121 ( двух) </t>
  </si>
  <si>
    <t xml:space="preserve">ТП 123 ( двух) </t>
  </si>
  <si>
    <t xml:space="preserve">всего </t>
  </si>
  <si>
    <t>наименование</t>
  </si>
  <si>
    <t>Сила тока (А)</t>
  </si>
  <si>
    <t xml:space="preserve">Траснфрматоры обслуж. АО "НТЭК" </t>
  </si>
  <si>
    <t xml:space="preserve"> 1 шт Траснфрматор обслуж. АО "НТЭК" </t>
  </si>
  <si>
    <t>Силовой трансформатор</t>
  </si>
  <si>
    <t xml:space="preserve">МВА </t>
  </si>
  <si>
    <t xml:space="preserve"> ТМ -320/6</t>
  </si>
  <si>
    <t xml:space="preserve"> ТМ -400/6</t>
  </si>
  <si>
    <t xml:space="preserve"> ТМ -630/6</t>
  </si>
  <si>
    <t xml:space="preserve"> ТСЗ -400/6</t>
  </si>
  <si>
    <t xml:space="preserve"> ТСЗ -630/6</t>
  </si>
  <si>
    <t xml:space="preserve"> ТЗN -70 630/6</t>
  </si>
  <si>
    <t>Разъединитель</t>
  </si>
  <si>
    <t>РВ 10/400 с приводом ПР 10</t>
  </si>
  <si>
    <t>РВ 10/630 с приводом ПР 10</t>
  </si>
  <si>
    <t>РВз 6/400 с приводом ПР 16</t>
  </si>
  <si>
    <t>РВ-16  6/600 с приводом ПР 10</t>
  </si>
  <si>
    <t>РВз-16  6/600 с приводом ПР 2</t>
  </si>
  <si>
    <t>РВ-16  6/600 с приводом ПР 2</t>
  </si>
  <si>
    <t>РВз-16  (10/630)  с приводом ПР 10</t>
  </si>
  <si>
    <t>РВз 10/630 с приводом ПР 10</t>
  </si>
  <si>
    <t>РВз 10/400 с приводом ПР 10</t>
  </si>
  <si>
    <t>РВ 6/630 с приводом ПР 10</t>
  </si>
  <si>
    <t>РВз 6/630 с приводом ПР 10</t>
  </si>
  <si>
    <t>РВз 6/400 с приводом ПР 10</t>
  </si>
  <si>
    <t>Выключатель нагрузки</t>
  </si>
  <si>
    <t>ВНРз10/400 с приводом ПРЗ-10</t>
  </si>
  <si>
    <t>ВНРз 6/400 с приводом ПРЗ-17</t>
  </si>
  <si>
    <t>ВНП- 16(6/400) с приводом ПР-16</t>
  </si>
  <si>
    <t>ВНПз-17 с приводом ПРЗ-17</t>
  </si>
  <si>
    <t>ВНП- 16(6/400) с приводом ПР-17</t>
  </si>
  <si>
    <t>ВНП-17 (6/400)с приводом ПР-17</t>
  </si>
  <si>
    <t>ВНПз-16 ( 6/400) с приводом ПР-17</t>
  </si>
  <si>
    <t>ВНР 10/400 с приводом ПР-17</t>
  </si>
  <si>
    <t>ВНПз-17 ( 6/400) с приводом ПР-17</t>
  </si>
  <si>
    <t>ВНРп 10/400 с приводом ПР-17</t>
  </si>
  <si>
    <t>ВНПз- 10/400 с приводом ПР-17</t>
  </si>
  <si>
    <t>ВНПз-16 ( 10/400) с приводом ПР-17</t>
  </si>
  <si>
    <t>ВНРз10/400 с приводом ПРЗ-17</t>
  </si>
  <si>
    <t>ВНз 16 ( 10/630) с приводом ПР 3</t>
  </si>
  <si>
    <t>ВНз 16 ( 10/400) с приводом ПР 17</t>
  </si>
  <si>
    <t>ВНПзп 16 ( 6/400) с приводом ПР 16</t>
  </si>
  <si>
    <t>ВНз 16 ( 6/400) с приводом ПР 16</t>
  </si>
  <si>
    <t>ВНПз-17 ( 10/630) с приводом ПР-17</t>
  </si>
  <si>
    <t>ВНПз 16 ( 6/400) с приводом ПР 16</t>
  </si>
  <si>
    <t>ВНРПз10/400 с приводом ПР-10</t>
  </si>
  <si>
    <t>ВНПз 10/630 с приводом ПР 10</t>
  </si>
  <si>
    <t xml:space="preserve">ПредохранительПК </t>
  </si>
  <si>
    <t>50А</t>
  </si>
  <si>
    <t>80А</t>
  </si>
  <si>
    <t>100А</t>
  </si>
  <si>
    <t>Секция шин</t>
  </si>
  <si>
    <t>Заземляющее устройство</t>
  </si>
  <si>
    <t xml:space="preserve">Ячейки </t>
  </si>
  <si>
    <t>Ячейка типа КСО-3</t>
  </si>
  <si>
    <t>Ячейка типа КСО-366</t>
  </si>
  <si>
    <t xml:space="preserve">итого оборудования </t>
  </si>
  <si>
    <t>Кабельная линия  м</t>
  </si>
  <si>
    <t xml:space="preserve">ААШв 3х95 (2 нитки) </t>
  </si>
  <si>
    <t xml:space="preserve">ААШв 3х70 (2 нитки) </t>
  </si>
  <si>
    <t>АСБ 3х70 ( 2 нитки)</t>
  </si>
  <si>
    <t xml:space="preserve">ААБ 3х70 ( 1 нитки) </t>
  </si>
  <si>
    <t xml:space="preserve">ААБлГ 3х95 ( 2 нитки) </t>
  </si>
  <si>
    <t xml:space="preserve">СБ 3х70  ( 1 нитка) </t>
  </si>
  <si>
    <t xml:space="preserve">ААБ 3х70 ( 2 нитки) </t>
  </si>
  <si>
    <t>АСБ 3х35 ( 2 нитки)</t>
  </si>
  <si>
    <t>ААБг 3х70 ( 2 нитки )</t>
  </si>
  <si>
    <t xml:space="preserve">ААБлГ 3х120 ( 2 нитки) </t>
  </si>
  <si>
    <t xml:space="preserve">ААШв 3х95 (1 нитки) </t>
  </si>
  <si>
    <t xml:space="preserve">ААШв 3х120 (1 нитки) </t>
  </si>
  <si>
    <t xml:space="preserve">светильники  в ТП </t>
  </si>
  <si>
    <t xml:space="preserve">привод </t>
  </si>
  <si>
    <t xml:space="preserve"> 2двух</t>
  </si>
  <si>
    <t>прочие расходы (с расшифровкой)</t>
  </si>
  <si>
    <t xml:space="preserve"> д</t>
  </si>
  <si>
    <t>р</t>
  </si>
  <si>
    <t xml:space="preserve">фин результат </t>
  </si>
  <si>
    <t xml:space="preserve">прочие дох </t>
  </si>
  <si>
    <t xml:space="preserve">прочие рас </t>
  </si>
  <si>
    <t>чистая прибыль</t>
  </si>
  <si>
    <t>налог на прибыль 20%</t>
  </si>
  <si>
    <t xml:space="preserve"> прибыль  до налогооблажения </t>
  </si>
  <si>
    <t xml:space="preserve">общехозяйственные расходы </t>
  </si>
  <si>
    <t>руб.</t>
  </si>
  <si>
    <t xml:space="preserve"> выплаты по коллективному договору </t>
  </si>
  <si>
    <t xml:space="preserve">услуги  банка </t>
  </si>
  <si>
    <t>2.1</t>
  </si>
  <si>
    <t>3.1</t>
  </si>
  <si>
    <t xml:space="preserve"> 3.2</t>
  </si>
  <si>
    <t>в том числе количество условных единиц по линиям электропередач на  СН -2  уровне напряжения</t>
  </si>
  <si>
    <t>в том числе количество условных единиц по линиям электропередач на  НН   уровне напряжения</t>
  </si>
  <si>
    <t xml:space="preserve"> 4.1</t>
  </si>
  <si>
    <t>в том числе Количество условных единиц по подстанциям на  СН -2  уровне напряжения</t>
  </si>
  <si>
    <t>8401011170</t>
  </si>
  <si>
    <t>840101001</t>
  </si>
  <si>
    <r>
      <t xml:space="preserve">Наименование организации :  </t>
    </r>
    <r>
      <rPr>
        <b/>
        <sz val="11"/>
        <rFont val="Times New Roman"/>
        <family val="1"/>
      </rPr>
      <t xml:space="preserve"> Акционерное общество "Таймырбыт" </t>
    </r>
  </si>
  <si>
    <t xml:space="preserve"> 2023 год.</t>
  </si>
  <si>
    <t xml:space="preserve"> примечание </t>
  </si>
  <si>
    <t xml:space="preserve">  В связи с поздней доставкой материаловв 2023 году были выполнены  работы по капитальному ремонту  учтенному в 2022 году.  </t>
  </si>
  <si>
    <t>расходы на пожарную безопастность</t>
  </si>
  <si>
    <t xml:space="preserve"> расходы на эксплуатационное испытание высоковольтного оборудования </t>
  </si>
  <si>
    <t>рсходы   на содержание производственных помещеий</t>
  </si>
  <si>
    <t xml:space="preserve">расходы на  отопление производственного помещения </t>
  </si>
  <si>
    <t xml:space="preserve"> расходы на питьевую  воду на нужды работников </t>
  </si>
  <si>
    <t xml:space="preserve"> расходы на горячую воду на нужды работников </t>
  </si>
  <si>
    <t xml:space="preserve"> расходы на водоотведение  на нужды работников </t>
  </si>
  <si>
    <t xml:space="preserve"> расходы на электроэнергию  на освещение производственных помещений</t>
  </si>
  <si>
    <t xml:space="preserve">расходы на поверку средств измерения </t>
  </si>
  <si>
    <t>расходы  на поверку эл.перчаток и эл. оборудования</t>
  </si>
  <si>
    <t>расхолы на проведение мед.осмотра работников</t>
  </si>
  <si>
    <t xml:space="preserve">расходы на проведение подготовки кадров ( обучение по ТБ) </t>
  </si>
  <si>
    <t xml:space="preserve">расходы на содержане управляющей компании </t>
  </si>
  <si>
    <t>расходы на проведение инспекционного контроля за качеством эл.энергии</t>
  </si>
  <si>
    <t xml:space="preserve">расходы на проведение производственного контроля </t>
  </si>
  <si>
    <t xml:space="preserve"> Генеральный директор </t>
  </si>
  <si>
    <t xml:space="preserve">Начальник ПЭО </t>
  </si>
  <si>
    <t xml:space="preserve">И.И.Джураев </t>
  </si>
  <si>
    <t>Т.Е.Гончаренко</t>
  </si>
  <si>
    <t>в том числе длина линий электропередач на 6 кВ. уровне напряжения</t>
  </si>
  <si>
    <t>в том числе длина линий электропередач на 0,4 кВ. уровне напряжения</t>
  </si>
  <si>
    <t>5.1</t>
  </si>
  <si>
    <t>5.2</t>
  </si>
  <si>
    <t>в том числе трансформаторная мощность подстанций на  6кв уровне напряжения</t>
  </si>
  <si>
    <t xml:space="preserve">  Структура  и объем затрат на оказание услуг за 2023 год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</si>
</sst>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7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.5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.5"/>
      <name val="Times New Roman"/>
      <family val="1"/>
    </font>
    <font>
      <i/>
      <sz val="10.5"/>
      <name val="Times New Roman"/>
      <family val="1"/>
    </font>
    <font>
      <b/>
      <i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.5"/>
      <color indexed="8"/>
      <name val="Arial"/>
      <family val="2"/>
    </font>
    <font>
      <b/>
      <sz val="11.5"/>
      <color indexed="10"/>
      <name val="Arial"/>
      <family val="2"/>
    </font>
    <font>
      <sz val="11.5"/>
      <color indexed="8"/>
      <name val="Arial"/>
      <family val="2"/>
    </font>
    <font>
      <sz val="14"/>
      <color indexed="8"/>
      <name val="Arial"/>
      <family val="2"/>
    </font>
    <font>
      <b/>
      <sz val="10.5"/>
      <color indexed="10"/>
      <name val="Times New Roman"/>
      <family val="1"/>
    </font>
    <font>
      <b/>
      <sz val="11"/>
      <color indexed="62"/>
      <name val="Times New Roman"/>
      <family val="1"/>
    </font>
    <font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.5"/>
      <color theme="1"/>
      <name val="Arial"/>
      <family val="2"/>
    </font>
    <font>
      <b/>
      <sz val="11.5"/>
      <color rgb="FFFF0000"/>
      <name val="Arial"/>
      <family val="2"/>
    </font>
    <font>
      <sz val="11.5"/>
      <color theme="1"/>
      <name val="Arial"/>
      <family val="2"/>
    </font>
    <font>
      <b/>
      <sz val="11.5"/>
      <color rgb="FF000000"/>
      <name val="Arial"/>
      <family val="2"/>
    </font>
    <font>
      <sz val="11.5"/>
      <color rgb="FF000000"/>
      <name val="Arial"/>
      <family val="2"/>
    </font>
    <font>
      <sz val="14"/>
      <color theme="1"/>
      <name val="Arial"/>
      <family val="2"/>
    </font>
    <font>
      <b/>
      <sz val="10.5"/>
      <color rgb="FFFF0000"/>
      <name val="Times New Roman"/>
      <family val="1"/>
    </font>
    <font>
      <b/>
      <sz val="11"/>
      <color theme="4" tint="-0.24997000396251678"/>
      <name val="Times New Roman"/>
      <family val="1"/>
    </font>
    <font>
      <sz val="10.5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50" fillId="0" borderId="0" xfId="0" applyFont="1" applyAlignment="1">
      <alignment/>
    </xf>
    <xf numFmtId="0" fontId="0" fillId="15" borderId="0" xfId="0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59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/>
    </xf>
    <xf numFmtId="0" fontId="61" fillId="0" borderId="10" xfId="0" applyFont="1" applyFill="1" applyBorder="1" applyAlignment="1">
      <alignment/>
    </xf>
    <xf numFmtId="0" fontId="60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 vertical="center" wrapText="1"/>
    </xf>
    <xf numFmtId="0" fontId="62" fillId="2" borderId="10" xfId="0" applyFont="1" applyFill="1" applyBorder="1" applyAlignment="1">
      <alignment horizontal="center"/>
    </xf>
    <xf numFmtId="0" fontId="62" fillId="2" borderId="10" xfId="0" applyFont="1" applyFill="1" applyBorder="1" applyAlignment="1">
      <alignment/>
    </xf>
    <xf numFmtId="0" fontId="63" fillId="2" borderId="10" xfId="0" applyFont="1" applyFill="1" applyBorder="1" applyAlignment="1">
      <alignment/>
    </xf>
    <xf numFmtId="0" fontId="62" fillId="2" borderId="11" xfId="0" applyFont="1" applyFill="1" applyBorder="1" applyAlignment="1">
      <alignment/>
    </xf>
    <xf numFmtId="0" fontId="64" fillId="0" borderId="10" xfId="0" applyFont="1" applyFill="1" applyBorder="1" applyAlignment="1">
      <alignment horizontal="center"/>
    </xf>
    <xf numFmtId="0" fontId="64" fillId="0" borderId="10" xfId="0" applyFont="1" applyFill="1" applyBorder="1" applyAlignment="1">
      <alignment/>
    </xf>
    <xf numFmtId="0" fontId="62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65" fillId="2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left" vertical="center" wrapText="1"/>
    </xf>
    <xf numFmtId="0" fontId="59" fillId="2" borderId="10" xfId="0" applyFont="1" applyFill="1" applyBorder="1" applyAlignment="1">
      <alignment horizontal="center"/>
    </xf>
    <xf numFmtId="0" fontId="59" fillId="2" borderId="10" xfId="0" applyFont="1" applyFill="1" applyBorder="1" applyAlignment="1">
      <alignment/>
    </xf>
    <xf numFmtId="0" fontId="59" fillId="15" borderId="10" xfId="0" applyFont="1" applyFill="1" applyBorder="1" applyAlignment="1">
      <alignment/>
    </xf>
    <xf numFmtId="0" fontId="59" fillId="0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/>
    </xf>
    <xf numFmtId="0" fontId="59" fillId="0" borderId="10" xfId="0" applyFont="1" applyFill="1" applyBorder="1" applyAlignment="1">
      <alignment/>
    </xf>
    <xf numFmtId="0" fontId="63" fillId="0" borderId="10" xfId="0" applyFont="1" applyFill="1" applyBorder="1" applyAlignment="1">
      <alignment/>
    </xf>
    <xf numFmtId="0" fontId="60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67" fillId="4" borderId="10" xfId="0" applyFont="1" applyFill="1" applyBorder="1" applyAlignment="1">
      <alignment horizontal="center"/>
    </xf>
    <xf numFmtId="0" fontId="67" fillId="4" borderId="10" xfId="0" applyFont="1" applyFill="1" applyBorder="1" applyAlignment="1">
      <alignment/>
    </xf>
    <xf numFmtId="0" fontId="59" fillId="33" borderId="10" xfId="0" applyFont="1" applyFill="1" applyBorder="1" applyAlignment="1">
      <alignment horizontal="center"/>
    </xf>
    <xf numFmtId="0" fontId="59" fillId="33" borderId="10" xfId="0" applyFont="1" applyFill="1" applyBorder="1" applyAlignment="1">
      <alignment/>
    </xf>
    <xf numFmtId="0" fontId="62" fillId="0" borderId="10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172" fontId="6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vertical="center"/>
    </xf>
    <xf numFmtId="49" fontId="12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49" fontId="13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49" fontId="14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49" fontId="68" fillId="0" borderId="10" xfId="0" applyNumberFormat="1" applyFont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68" fillId="0" borderId="10" xfId="0" applyFont="1" applyBorder="1" applyAlignment="1">
      <alignment vertical="center" wrapText="1"/>
    </xf>
    <xf numFmtId="49" fontId="69" fillId="0" borderId="10" xfId="0" applyNumberFormat="1" applyFont="1" applyBorder="1" applyAlignment="1">
      <alignment vertical="center"/>
    </xf>
    <xf numFmtId="0" fontId="69" fillId="0" borderId="10" xfId="0" applyFont="1" applyBorder="1" applyAlignment="1">
      <alignment vertical="center"/>
    </xf>
    <xf numFmtId="49" fontId="7" fillId="0" borderId="0" xfId="0" applyNumberFormat="1" applyFont="1" applyBorder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13" fillId="0" borderId="10" xfId="0" applyFont="1" applyBorder="1" applyAlignment="1">
      <alignment vertical="center" wrapText="1"/>
    </xf>
    <xf numFmtId="49" fontId="70" fillId="0" borderId="10" xfId="0" applyNumberFormat="1" applyFont="1" applyBorder="1" applyAlignment="1">
      <alignment vertical="center"/>
    </xf>
    <xf numFmtId="0" fontId="70" fillId="0" borderId="10" xfId="0" applyFont="1" applyBorder="1" applyAlignment="1">
      <alignment vertical="center" wrapText="1"/>
    </xf>
    <xf numFmtId="0" fontId="70" fillId="0" borderId="10" xfId="0" applyFont="1" applyBorder="1" applyAlignment="1">
      <alignment/>
    </xf>
    <xf numFmtId="0" fontId="7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1" fillId="7" borderId="12" xfId="0" applyFont="1" applyFill="1" applyBorder="1" applyAlignment="1">
      <alignment horizontal="center" vertical="center" wrapText="1"/>
    </xf>
    <xf numFmtId="0" fontId="61" fillId="7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59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2k8r2-ssd-k\po\&#1055;&#1072;&#1087;&#1082;&#1072;%20&#1086;&#1073;&#1084;&#1077;&#1085;&#1072;\&#1043;&#1091;&#1073;&#1080;&#1085;%20&#1057;.&#1043;\&#1058;&#1055;\6%20&#1082;&#1042;\&#1040;&#1050;&#1058;&#1059;&#1040;&#1051;&#1068;&#1053;&#1067;&#1045;%20&#1044;&#1040;&#1053;&#1053;&#1067;&#1045;%20&#1055;&#1054;%20&#1058;&#1055;\&#1087;&#1072;&#1089;&#1087;&#1086;&#1088;&#1090;&#1072;%20&#1058;&#1055;%20&#1085;&#1072;&#1096;&#1080;%20&#1092;&#1077;&#1074;&#1088;&#1072;&#1083;&#1100;%20%20%202024\&#1089;&#1074;&#1086;&#1076;%20&#1086;&#1073;&#1086;&#1088;&#1091;&#1076;&#1086;&#1074;&#1072;&#1085;&#1080;&#1103;%20&#1087;&#1088;&#1072;&#1074;&#1080;&#1083;&#1100;&#1085;&#1086;%20&#1087;&#1086;%20&#1058;&#1055;%20&#1074;&#1089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высокая сторона наша"/>
      <sheetName val="высокая НТЭК  "/>
      <sheetName val="СВОД ВЫСОКОЙ "/>
      <sheetName val="0,4"/>
      <sheetName val="Лист3"/>
      <sheetName val="для зарплаты  наши ТП "/>
      <sheetName val="Лист2"/>
      <sheetName val="для зарплаты НТЭК "/>
    </sheetNames>
    <sheetDataSet>
      <sheetData sheetId="1">
        <row r="8">
          <cell r="I8">
            <v>8</v>
          </cell>
        </row>
      </sheetData>
      <sheetData sheetId="2">
        <row r="8">
          <cell r="V8">
            <v>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zoomScaleSheetLayoutView="100" zoomScalePageLayoutView="0" workbookViewId="0" topLeftCell="A1">
      <selection activeCell="A3" sqref="A3:E3"/>
    </sheetView>
  </sheetViews>
  <sheetFormatPr defaultColWidth="0.875" defaultRowHeight="15" customHeight="1"/>
  <cols>
    <col min="1" max="1" width="11.125" style="2" customWidth="1"/>
    <col min="2" max="2" width="39.875" style="2" customWidth="1"/>
    <col min="3" max="3" width="12.375" style="2" customWidth="1"/>
    <col min="4" max="5" width="14.75390625" style="2" customWidth="1"/>
    <col min="6" max="6" width="34.625" style="2" customWidth="1"/>
    <col min="7" max="16384" width="0.875" style="2" customWidth="1"/>
  </cols>
  <sheetData>
    <row r="1" spans="1:5" s="3" customFormat="1" ht="14.25" customHeight="1">
      <c r="A1" s="70"/>
      <c r="B1" s="70"/>
      <c r="C1" s="70"/>
      <c r="D1" s="70"/>
      <c r="E1" s="70"/>
    </row>
    <row r="2" spans="1:5" s="3" customFormat="1" ht="14.25" customHeight="1">
      <c r="A2" s="70" t="s">
        <v>259</v>
      </c>
      <c r="B2" s="70"/>
      <c r="C2" s="70"/>
      <c r="D2" s="70"/>
      <c r="E2" s="70"/>
    </row>
    <row r="3" spans="1:5" s="3" customFormat="1" ht="14.25" customHeight="1">
      <c r="A3" s="70" t="s">
        <v>68</v>
      </c>
      <c r="B3" s="70"/>
      <c r="C3" s="70"/>
      <c r="D3" s="70"/>
      <c r="E3" s="70"/>
    </row>
    <row r="4" spans="1:5" s="3" customFormat="1" ht="14.25" customHeight="1">
      <c r="A4" s="70" t="s">
        <v>101</v>
      </c>
      <c r="B4" s="70"/>
      <c r="C4" s="70"/>
      <c r="D4" s="70"/>
      <c r="E4" s="70"/>
    </row>
    <row r="5" spans="1:5" s="3" customFormat="1" ht="14.25" customHeight="1">
      <c r="A5" s="70" t="s">
        <v>102</v>
      </c>
      <c r="B5" s="70"/>
      <c r="C5" s="70"/>
      <c r="D5" s="70"/>
      <c r="E5" s="70"/>
    </row>
    <row r="6" spans="1:5" ht="21" customHeight="1">
      <c r="A6" s="5"/>
      <c r="B6" s="5"/>
      <c r="C6" s="5"/>
      <c r="D6" s="5"/>
      <c r="E6" s="5"/>
    </row>
    <row r="7" spans="1:2" ht="15">
      <c r="A7" s="5" t="s">
        <v>231</v>
      </c>
      <c r="B7" s="5"/>
    </row>
    <row r="8" spans="1:5" ht="15">
      <c r="A8" s="5" t="s">
        <v>103</v>
      </c>
      <c r="B8" s="62" t="s">
        <v>229</v>
      </c>
      <c r="C8" s="46"/>
      <c r="D8" s="46"/>
      <c r="E8" s="46"/>
    </row>
    <row r="9" spans="1:5" ht="15">
      <c r="A9" s="5" t="s">
        <v>104</v>
      </c>
      <c r="B9" s="62" t="s">
        <v>230</v>
      </c>
      <c r="C9" s="5"/>
      <c r="D9" s="5"/>
      <c r="E9" s="5"/>
    </row>
    <row r="11" spans="1:6" s="4" customFormat="1" ht="13.5" customHeight="1">
      <c r="A11" s="72" t="s">
        <v>27</v>
      </c>
      <c r="B11" s="71" t="s">
        <v>0</v>
      </c>
      <c r="C11" s="72" t="s">
        <v>28</v>
      </c>
      <c r="D11" s="71" t="s">
        <v>232</v>
      </c>
      <c r="E11" s="71"/>
      <c r="F11" s="71" t="s">
        <v>233</v>
      </c>
    </row>
    <row r="12" spans="1:6" s="4" customFormat="1" ht="13.5">
      <c r="A12" s="72"/>
      <c r="B12" s="71"/>
      <c r="C12" s="72"/>
      <c r="D12" s="6" t="s">
        <v>1</v>
      </c>
      <c r="E12" s="63" t="s">
        <v>2</v>
      </c>
      <c r="F12" s="71"/>
    </row>
    <row r="13" spans="1:6" s="4" customFormat="1" ht="15" customHeight="1">
      <c r="A13" s="60" t="s">
        <v>3</v>
      </c>
      <c r="B13" s="61" t="s">
        <v>29</v>
      </c>
      <c r="C13" s="6"/>
      <c r="D13" s="6"/>
      <c r="E13" s="6"/>
      <c r="F13" s="64"/>
    </row>
    <row r="14" spans="1:6" s="4" customFormat="1" ht="29.25" customHeight="1">
      <c r="A14" s="57" t="s">
        <v>5</v>
      </c>
      <c r="B14" s="59" t="s">
        <v>30</v>
      </c>
      <c r="C14" s="58" t="s">
        <v>4</v>
      </c>
      <c r="D14" s="58">
        <f>D15+99.45</f>
        <v>38181.22</v>
      </c>
      <c r="E14" s="58">
        <v>37358</v>
      </c>
      <c r="F14" s="64"/>
    </row>
    <row r="15" spans="1:6" s="4" customFormat="1" ht="15" customHeight="1">
      <c r="A15" s="49" t="s">
        <v>6</v>
      </c>
      <c r="B15" s="51" t="s">
        <v>69</v>
      </c>
      <c r="C15" s="51" t="s">
        <v>4</v>
      </c>
      <c r="D15" s="51">
        <f>D16+D21+D23+D24+D62</f>
        <v>38081.770000000004</v>
      </c>
      <c r="E15" s="51">
        <f>E16+E21+E23+E24+E62</f>
        <v>47614.49999999999</v>
      </c>
      <c r="F15" s="64"/>
    </row>
    <row r="16" spans="1:6" s="4" customFormat="1" ht="24.75" customHeight="1">
      <c r="A16" s="54" t="s">
        <v>7</v>
      </c>
      <c r="B16" s="55" t="s">
        <v>8</v>
      </c>
      <c r="C16" s="55" t="s">
        <v>4</v>
      </c>
      <c r="D16" s="55">
        <f>D17+D18+D19</f>
        <v>18574.61</v>
      </c>
      <c r="E16" s="55">
        <f>E17+E18+E19</f>
        <v>11794.4</v>
      </c>
      <c r="F16" s="64"/>
    </row>
    <row r="17" spans="1:6" s="4" customFormat="1" ht="30" customHeight="1">
      <c r="A17" s="7" t="s">
        <v>10</v>
      </c>
      <c r="B17" s="9" t="s">
        <v>100</v>
      </c>
      <c r="C17" s="8" t="s">
        <v>4</v>
      </c>
      <c r="D17" s="8">
        <v>287.51</v>
      </c>
      <c r="E17" s="8">
        <v>643.5</v>
      </c>
      <c r="F17" s="64"/>
    </row>
    <row r="18" spans="1:6" s="4" customFormat="1" ht="66.75" customHeight="1">
      <c r="A18" s="7" t="s">
        <v>31</v>
      </c>
      <c r="B18" s="8" t="s">
        <v>32</v>
      </c>
      <c r="C18" s="8" t="s">
        <v>4</v>
      </c>
      <c r="D18" s="8">
        <v>7775.1</v>
      </c>
      <c r="E18" s="8">
        <v>8773.3</v>
      </c>
      <c r="F18" s="47" t="s">
        <v>234</v>
      </c>
    </row>
    <row r="19" spans="1:6" s="4" customFormat="1" ht="71.25" customHeight="1">
      <c r="A19" s="7" t="s">
        <v>33</v>
      </c>
      <c r="B19" s="9" t="s">
        <v>34</v>
      </c>
      <c r="C19" s="8" t="s">
        <v>4</v>
      </c>
      <c r="D19" s="45">
        <v>10512</v>
      </c>
      <c r="E19" s="45">
        <v>2377.6</v>
      </c>
      <c r="F19" s="64"/>
    </row>
    <row r="20" spans="1:6" s="4" customFormat="1" ht="15" customHeight="1">
      <c r="A20" s="7" t="s">
        <v>35</v>
      </c>
      <c r="B20" s="8" t="s">
        <v>11</v>
      </c>
      <c r="C20" s="8" t="s">
        <v>4</v>
      </c>
      <c r="D20" s="8"/>
      <c r="E20" s="8"/>
      <c r="F20" s="64"/>
    </row>
    <row r="21" spans="1:6" s="4" customFormat="1" ht="30" customHeight="1">
      <c r="A21" s="54" t="s">
        <v>9</v>
      </c>
      <c r="B21" s="56" t="s">
        <v>70</v>
      </c>
      <c r="C21" s="55" t="s">
        <v>4</v>
      </c>
      <c r="D21" s="55">
        <f>9410.42+2841.55</f>
        <v>12251.970000000001</v>
      </c>
      <c r="E21" s="55">
        <f>15470.6+4563.6</f>
        <v>20034.2</v>
      </c>
      <c r="F21" s="64"/>
    </row>
    <row r="22" spans="1:6" s="4" customFormat="1" ht="15" customHeight="1">
      <c r="A22" s="7" t="s">
        <v>17</v>
      </c>
      <c r="B22" s="8" t="s">
        <v>11</v>
      </c>
      <c r="C22" s="8" t="s">
        <v>4</v>
      </c>
      <c r="D22" s="8"/>
      <c r="E22" s="8"/>
      <c r="F22" s="64"/>
    </row>
    <row r="23" spans="1:6" s="4" customFormat="1" ht="15" customHeight="1">
      <c r="A23" s="54" t="s">
        <v>12</v>
      </c>
      <c r="B23" s="55" t="s">
        <v>71</v>
      </c>
      <c r="C23" s="55" t="s">
        <v>4</v>
      </c>
      <c r="D23" s="55">
        <v>104.62</v>
      </c>
      <c r="E23" s="55">
        <v>132.3</v>
      </c>
      <c r="F23" s="64"/>
    </row>
    <row r="24" spans="1:6" s="4" customFormat="1" ht="15" customHeight="1">
      <c r="A24" s="54" t="s">
        <v>36</v>
      </c>
      <c r="B24" s="55" t="s">
        <v>72</v>
      </c>
      <c r="C24" s="55" t="s">
        <v>4</v>
      </c>
      <c r="D24" s="55">
        <f>D25+D26+D27+D28+D29</f>
        <v>621.6999999999999</v>
      </c>
      <c r="E24" s="55">
        <f>E25+E26+E27+E28+E29</f>
        <v>13147.5</v>
      </c>
      <c r="F24" s="64"/>
    </row>
    <row r="25" spans="1:6" s="4" customFormat="1" ht="15" customHeight="1">
      <c r="A25" s="7" t="s">
        <v>73</v>
      </c>
      <c r="B25" s="8" t="s">
        <v>38</v>
      </c>
      <c r="C25" s="8" t="s">
        <v>4</v>
      </c>
      <c r="D25" s="8">
        <v>21.1</v>
      </c>
      <c r="E25" s="8">
        <v>392.7</v>
      </c>
      <c r="F25" s="64"/>
    </row>
    <row r="26" spans="1:6" s="4" customFormat="1" ht="15" customHeight="1">
      <c r="A26" s="7" t="s">
        <v>74</v>
      </c>
      <c r="B26" s="8" t="s">
        <v>75</v>
      </c>
      <c r="C26" s="8" t="s">
        <v>4</v>
      </c>
      <c r="D26" s="8"/>
      <c r="E26" s="8"/>
      <c r="F26" s="64"/>
    </row>
    <row r="27" spans="1:6" s="4" customFormat="1" ht="30" customHeight="1">
      <c r="A27" s="7" t="s">
        <v>76</v>
      </c>
      <c r="B27" s="9" t="s">
        <v>77</v>
      </c>
      <c r="C27" s="8" t="s">
        <v>4</v>
      </c>
      <c r="D27" s="8"/>
      <c r="E27" s="8"/>
      <c r="F27" s="64"/>
    </row>
    <row r="28" spans="1:6" s="4" customFormat="1" ht="45" customHeight="1">
      <c r="A28" s="7" t="s">
        <v>78</v>
      </c>
      <c r="B28" s="9" t="s">
        <v>79</v>
      </c>
      <c r="C28" s="8" t="s">
        <v>4</v>
      </c>
      <c r="D28" s="8"/>
      <c r="E28" s="8"/>
      <c r="F28" s="64"/>
    </row>
    <row r="29" spans="1:6" s="4" customFormat="1" ht="15" customHeight="1">
      <c r="A29" s="7" t="s">
        <v>80</v>
      </c>
      <c r="B29" s="8" t="s">
        <v>209</v>
      </c>
      <c r="C29" s="8" t="s">
        <v>4</v>
      </c>
      <c r="D29" s="8">
        <f>SUM(D30:D46)</f>
        <v>600.5999999999999</v>
      </c>
      <c r="E29" s="8">
        <f>SUM(E30:E46)</f>
        <v>12754.8</v>
      </c>
      <c r="F29" s="64"/>
    </row>
    <row r="30" spans="1:6" s="4" customFormat="1" ht="31.5" customHeight="1">
      <c r="A30" s="52"/>
      <c r="B30" s="65" t="s">
        <v>236</v>
      </c>
      <c r="C30" s="53" t="s">
        <v>4</v>
      </c>
      <c r="D30" s="53">
        <v>248.2</v>
      </c>
      <c r="E30" s="53"/>
      <c r="F30" s="64"/>
    </row>
    <row r="31" spans="1:6" s="4" customFormat="1" ht="33" customHeight="1">
      <c r="A31" s="52"/>
      <c r="B31" s="53" t="s">
        <v>218</v>
      </c>
      <c r="C31" s="53" t="s">
        <v>4</v>
      </c>
      <c r="D31" s="53">
        <v>352.4</v>
      </c>
      <c r="E31" s="53">
        <v>11851.3</v>
      </c>
      <c r="F31" s="64"/>
    </row>
    <row r="32" spans="1:6" s="4" customFormat="1" ht="30.75" customHeight="1">
      <c r="A32" s="52"/>
      <c r="B32" s="65" t="s">
        <v>237</v>
      </c>
      <c r="C32" s="53" t="s">
        <v>4</v>
      </c>
      <c r="D32" s="53"/>
      <c r="E32" s="53">
        <v>100.1</v>
      </c>
      <c r="F32" s="64"/>
    </row>
    <row r="33" spans="1:6" s="4" customFormat="1" ht="24.75" customHeight="1">
      <c r="A33" s="52"/>
      <c r="B33" s="53" t="s">
        <v>235</v>
      </c>
      <c r="C33" s="53" t="s">
        <v>4</v>
      </c>
      <c r="D33" s="53"/>
      <c r="E33" s="53">
        <v>26.4</v>
      </c>
      <c r="F33" s="64"/>
    </row>
    <row r="34" spans="1:6" s="4" customFormat="1" ht="30" customHeight="1">
      <c r="A34" s="52"/>
      <c r="B34" s="65" t="s">
        <v>238</v>
      </c>
      <c r="C34" s="53" t="s">
        <v>4</v>
      </c>
      <c r="D34" s="53"/>
      <c r="E34" s="53">
        <v>80</v>
      </c>
      <c r="F34" s="64"/>
    </row>
    <row r="35" spans="1:6" s="4" customFormat="1" ht="27" customHeight="1">
      <c r="A35" s="52"/>
      <c r="B35" s="65" t="s">
        <v>239</v>
      </c>
      <c r="C35" s="53" t="s">
        <v>4</v>
      </c>
      <c r="D35" s="53"/>
      <c r="E35" s="53">
        <v>1.5</v>
      </c>
      <c r="F35" s="64"/>
    </row>
    <row r="36" spans="1:6" s="4" customFormat="1" ht="32.25" customHeight="1">
      <c r="A36" s="52"/>
      <c r="B36" s="65" t="s">
        <v>240</v>
      </c>
      <c r="C36" s="53" t="s">
        <v>4</v>
      </c>
      <c r="D36" s="53"/>
      <c r="E36" s="53">
        <f>0.2+0.5</f>
        <v>0.7</v>
      </c>
      <c r="F36" s="64"/>
    </row>
    <row r="37" spans="1:6" s="4" customFormat="1" ht="35.25" customHeight="1">
      <c r="A37" s="7"/>
      <c r="B37" s="65" t="s">
        <v>241</v>
      </c>
      <c r="C37" s="53" t="s">
        <v>4</v>
      </c>
      <c r="D37" s="8"/>
      <c r="E37" s="8">
        <v>1.9</v>
      </c>
      <c r="F37" s="64"/>
    </row>
    <row r="38" spans="1:6" s="4" customFormat="1" ht="29.25" customHeight="1">
      <c r="A38" s="7"/>
      <c r="B38" s="65" t="s">
        <v>242</v>
      </c>
      <c r="C38" s="53" t="s">
        <v>4</v>
      </c>
      <c r="D38" s="8"/>
      <c r="E38" s="8">
        <v>6.6</v>
      </c>
      <c r="F38" s="64"/>
    </row>
    <row r="39" spans="1:6" s="4" customFormat="1" ht="24" customHeight="1">
      <c r="A39" s="52"/>
      <c r="B39" s="65" t="s">
        <v>249</v>
      </c>
      <c r="C39" s="53" t="s">
        <v>4</v>
      </c>
      <c r="D39" s="8"/>
      <c r="E39" s="8">
        <v>14.8</v>
      </c>
      <c r="F39" s="64"/>
    </row>
    <row r="40" spans="1:6" s="4" customFormat="1" ht="33.75" customHeight="1">
      <c r="A40" s="52"/>
      <c r="B40" s="53" t="s">
        <v>243</v>
      </c>
      <c r="C40" s="53" t="s">
        <v>4</v>
      </c>
      <c r="D40" s="8"/>
      <c r="E40" s="8">
        <v>41.2</v>
      </c>
      <c r="F40" s="64"/>
    </row>
    <row r="41" spans="1:6" s="4" customFormat="1" ht="33" customHeight="1">
      <c r="A41" s="52"/>
      <c r="B41" s="65" t="s">
        <v>244</v>
      </c>
      <c r="C41" s="53" t="s">
        <v>4</v>
      </c>
      <c r="D41" s="8"/>
      <c r="E41" s="8">
        <v>66.3</v>
      </c>
      <c r="F41" s="64"/>
    </row>
    <row r="42" spans="1:6" s="4" customFormat="1" ht="30.75" customHeight="1">
      <c r="A42" s="52"/>
      <c r="B42" s="65" t="s">
        <v>245</v>
      </c>
      <c r="C42" s="53" t="s">
        <v>4</v>
      </c>
      <c r="D42" s="8"/>
      <c r="E42" s="8">
        <v>52.5</v>
      </c>
      <c r="F42" s="64"/>
    </row>
    <row r="43" spans="1:6" s="4" customFormat="1" ht="35.25" customHeight="1">
      <c r="A43" s="52"/>
      <c r="B43" s="65" t="s">
        <v>246</v>
      </c>
      <c r="C43" s="53" t="s">
        <v>4</v>
      </c>
      <c r="D43" s="8"/>
      <c r="E43" s="8">
        <v>37.4</v>
      </c>
      <c r="F43" s="64"/>
    </row>
    <row r="44" spans="1:6" s="4" customFormat="1" ht="24.75" customHeight="1">
      <c r="A44" s="52"/>
      <c r="B44" s="65" t="s">
        <v>247</v>
      </c>
      <c r="C44" s="53" t="s">
        <v>4</v>
      </c>
      <c r="D44" s="8"/>
      <c r="E44" s="8">
        <v>160.4</v>
      </c>
      <c r="F44" s="64"/>
    </row>
    <row r="45" spans="1:6" s="4" customFormat="1" ht="35.25" customHeight="1">
      <c r="A45" s="52"/>
      <c r="B45" s="65" t="s">
        <v>248</v>
      </c>
      <c r="C45" s="53" t="s">
        <v>4</v>
      </c>
      <c r="D45" s="8"/>
      <c r="E45" s="8">
        <v>313.7</v>
      </c>
      <c r="F45" s="64"/>
    </row>
    <row r="46" spans="1:6" s="4" customFormat="1" ht="15" customHeight="1">
      <c r="A46" s="7"/>
      <c r="B46" s="9"/>
      <c r="C46" s="8"/>
      <c r="D46" s="8"/>
      <c r="E46" s="8"/>
      <c r="F46" s="64"/>
    </row>
    <row r="47" spans="1:6" s="4" customFormat="1" ht="15" customHeight="1">
      <c r="A47" s="57" t="s">
        <v>18</v>
      </c>
      <c r="B47" s="58" t="s">
        <v>81</v>
      </c>
      <c r="C47" s="58" t="s">
        <v>4</v>
      </c>
      <c r="D47" s="58">
        <f>D14-D15</f>
        <v>99.44999999999709</v>
      </c>
      <c r="E47" s="58">
        <f>E14-E15</f>
        <v>-10256.499999999993</v>
      </c>
      <c r="F47" s="64"/>
    </row>
    <row r="48" spans="1:6" s="4" customFormat="1" ht="15" customHeight="1">
      <c r="A48" s="7" t="s">
        <v>19</v>
      </c>
      <c r="B48" s="8" t="s">
        <v>82</v>
      </c>
      <c r="C48" s="8" t="s">
        <v>4</v>
      </c>
      <c r="D48" s="8">
        <v>0</v>
      </c>
      <c r="E48" s="8">
        <v>0</v>
      </c>
      <c r="F48" s="64"/>
    </row>
    <row r="49" spans="1:6" s="4" customFormat="1" ht="15" customHeight="1">
      <c r="A49" s="7" t="s">
        <v>20</v>
      </c>
      <c r="B49" s="8" t="s">
        <v>83</v>
      </c>
      <c r="C49" s="8" t="s">
        <v>4</v>
      </c>
      <c r="D49" s="8">
        <f>D14-D15</f>
        <v>99.44999999999709</v>
      </c>
      <c r="E49" s="8">
        <f>E47-135.9</f>
        <v>-10392.399999999992</v>
      </c>
      <c r="F49" s="64"/>
    </row>
    <row r="50" spans="1:6" s="4" customFormat="1" ht="30" customHeight="1">
      <c r="A50" s="7" t="s">
        <v>84</v>
      </c>
      <c r="B50" s="9" t="s">
        <v>85</v>
      </c>
      <c r="C50" s="8" t="s">
        <v>4</v>
      </c>
      <c r="D50" s="8"/>
      <c r="E50" s="8"/>
      <c r="F50" s="64"/>
    </row>
    <row r="51" spans="1:6" s="4" customFormat="1" ht="30" customHeight="1">
      <c r="A51" s="7" t="s">
        <v>86</v>
      </c>
      <c r="B51" s="9" t="s">
        <v>87</v>
      </c>
      <c r="C51" s="8" t="s">
        <v>4</v>
      </c>
      <c r="D51" s="8"/>
      <c r="E51" s="8"/>
      <c r="F51" s="64"/>
    </row>
    <row r="52" spans="1:6" s="4" customFormat="1" ht="28.5" customHeight="1">
      <c r="A52" s="7" t="s">
        <v>88</v>
      </c>
      <c r="B52" s="8" t="s">
        <v>89</v>
      </c>
      <c r="C52" s="8" t="s">
        <v>4</v>
      </c>
      <c r="D52" s="8"/>
      <c r="E52" s="8"/>
      <c r="F52" s="64"/>
    </row>
    <row r="53" spans="1:6" s="4" customFormat="1" ht="30" customHeight="1">
      <c r="A53" s="7" t="s">
        <v>90</v>
      </c>
      <c r="B53" s="9" t="s">
        <v>91</v>
      </c>
      <c r="C53" s="8" t="s">
        <v>4</v>
      </c>
      <c r="D53" s="8">
        <f>D54+D55</f>
        <v>99.45</v>
      </c>
      <c r="E53" s="8">
        <f>E54+E55</f>
        <v>135.9</v>
      </c>
      <c r="F53" s="64"/>
    </row>
    <row r="54" spans="1:6" s="4" customFormat="1" ht="30" customHeight="1">
      <c r="A54" s="7"/>
      <c r="B54" s="65" t="s">
        <v>220</v>
      </c>
      <c r="C54" s="53" t="s">
        <v>4</v>
      </c>
      <c r="D54" s="53">
        <v>99.45</v>
      </c>
      <c r="E54" s="53">
        <v>17.5</v>
      </c>
      <c r="F54" s="64"/>
    </row>
    <row r="55" spans="1:6" s="4" customFormat="1" ht="30" customHeight="1">
      <c r="A55" s="7"/>
      <c r="B55" s="65" t="s">
        <v>221</v>
      </c>
      <c r="C55" s="53" t="s">
        <v>4</v>
      </c>
      <c r="D55" s="53"/>
      <c r="E55" s="53">
        <f>59+59.4</f>
        <v>118.4</v>
      </c>
      <c r="F55" s="64"/>
    </row>
    <row r="56" spans="1:6" s="4" customFormat="1" ht="57.75" customHeight="1">
      <c r="A56" s="49" t="s">
        <v>13</v>
      </c>
      <c r="B56" s="50" t="s">
        <v>37</v>
      </c>
      <c r="C56" s="51" t="s">
        <v>4</v>
      </c>
      <c r="D56" s="51"/>
      <c r="E56" s="58"/>
      <c r="F56" s="64"/>
    </row>
    <row r="57" spans="1:6" s="4" customFormat="1" ht="57.75" customHeight="1">
      <c r="A57" s="49" t="s">
        <v>21</v>
      </c>
      <c r="B57" s="50" t="s">
        <v>92</v>
      </c>
      <c r="C57" s="51" t="s">
        <v>4</v>
      </c>
      <c r="D57" s="51"/>
      <c r="E57" s="58"/>
      <c r="F57" s="64"/>
    </row>
    <row r="58" spans="1:6" s="4" customFormat="1" ht="72" customHeight="1">
      <c r="A58" s="7" t="s">
        <v>23</v>
      </c>
      <c r="B58" s="9" t="s">
        <v>93</v>
      </c>
      <c r="C58" s="8" t="s">
        <v>4</v>
      </c>
      <c r="D58" s="8"/>
      <c r="E58" s="8"/>
      <c r="F58" s="64"/>
    </row>
    <row r="59" spans="1:6" s="4" customFormat="1" ht="30" customHeight="1">
      <c r="A59" s="7" t="s">
        <v>94</v>
      </c>
      <c r="B59" s="9" t="s">
        <v>39</v>
      </c>
      <c r="C59" s="8" t="s">
        <v>40</v>
      </c>
      <c r="D59" s="8"/>
      <c r="E59" s="8"/>
      <c r="F59" s="64"/>
    </row>
    <row r="60" spans="1:6" s="4" customFormat="1" ht="138" customHeight="1">
      <c r="A60" s="49" t="s">
        <v>22</v>
      </c>
      <c r="B60" s="50" t="s">
        <v>41</v>
      </c>
      <c r="C60" s="51" t="s">
        <v>4</v>
      </c>
      <c r="D60" s="51"/>
      <c r="E60" s="58"/>
      <c r="F60" s="64"/>
    </row>
    <row r="61" spans="1:6" s="4" customFormat="1" ht="39.75" customHeight="1">
      <c r="A61" s="57" t="s">
        <v>14</v>
      </c>
      <c r="B61" s="59" t="s">
        <v>42</v>
      </c>
      <c r="C61" s="58" t="s">
        <v>4</v>
      </c>
      <c r="D61" s="58">
        <f>D18+D22</f>
        <v>7775.1</v>
      </c>
      <c r="E61" s="58">
        <f>E18+E22</f>
        <v>8773.3</v>
      </c>
      <c r="F61" s="64"/>
    </row>
    <row r="62" spans="1:6" s="4" customFormat="1" ht="45" customHeight="1">
      <c r="A62" s="57" t="s">
        <v>15</v>
      </c>
      <c r="B62" s="59" t="s">
        <v>43</v>
      </c>
      <c r="C62" s="58" t="s">
        <v>4</v>
      </c>
      <c r="D62" s="58">
        <v>6528.87</v>
      </c>
      <c r="E62" s="58">
        <v>2506.1</v>
      </c>
      <c r="F62" s="64"/>
    </row>
    <row r="63" spans="1:6" s="4" customFormat="1" ht="30" customHeight="1">
      <c r="A63" s="7" t="s">
        <v>6</v>
      </c>
      <c r="B63" s="9" t="s">
        <v>44</v>
      </c>
      <c r="C63" s="8" t="s">
        <v>45</v>
      </c>
      <c r="D63" s="8">
        <v>1.8226</v>
      </c>
      <c r="E63" s="8">
        <v>1.26564</v>
      </c>
      <c r="F63" s="64"/>
    </row>
    <row r="64" spans="1:6" s="4" customFormat="1" ht="81.75" customHeight="1">
      <c r="A64" s="7" t="s">
        <v>18</v>
      </c>
      <c r="B64" s="9" t="s">
        <v>46</v>
      </c>
      <c r="C64" s="8" t="s">
        <v>219</v>
      </c>
      <c r="D64" s="48">
        <f>D62/D63/1000</f>
        <v>3.5821738176231754</v>
      </c>
      <c r="E64" s="48">
        <f>E62/E63/1000</f>
        <v>1.9801049271514806</v>
      </c>
      <c r="F64" s="64"/>
    </row>
    <row r="65" spans="1:6" s="4" customFormat="1" ht="90" customHeight="1">
      <c r="A65" s="66" t="s">
        <v>16</v>
      </c>
      <c r="B65" s="67" t="s">
        <v>47</v>
      </c>
      <c r="C65" s="69" t="s">
        <v>25</v>
      </c>
      <c r="D65" s="69" t="s">
        <v>25</v>
      </c>
      <c r="E65" s="69" t="s">
        <v>25</v>
      </c>
      <c r="F65" s="68"/>
    </row>
    <row r="66" spans="1:6" s="4" customFormat="1" ht="30" customHeight="1">
      <c r="A66" s="49" t="s">
        <v>5</v>
      </c>
      <c r="B66" s="50" t="s">
        <v>48</v>
      </c>
      <c r="C66" s="51" t="s">
        <v>49</v>
      </c>
      <c r="D66" s="51">
        <v>398</v>
      </c>
      <c r="E66" s="51">
        <v>428</v>
      </c>
      <c r="F66" s="64"/>
    </row>
    <row r="67" spans="1:6" s="4" customFormat="1" ht="30.75" customHeight="1">
      <c r="A67" s="49" t="s">
        <v>26</v>
      </c>
      <c r="B67" s="50" t="s">
        <v>50</v>
      </c>
      <c r="C67" s="51" t="s">
        <v>51</v>
      </c>
      <c r="D67" s="51">
        <v>15.6</v>
      </c>
      <c r="E67" s="51">
        <f>D67</f>
        <v>15.6</v>
      </c>
      <c r="F67" s="64"/>
    </row>
    <row r="68" spans="1:6" s="4" customFormat="1" ht="30" customHeight="1">
      <c r="A68" s="7" t="s">
        <v>222</v>
      </c>
      <c r="B68" s="9" t="s">
        <v>258</v>
      </c>
      <c r="C68" s="8" t="s">
        <v>51</v>
      </c>
      <c r="D68" s="8">
        <f>D67</f>
        <v>15.6</v>
      </c>
      <c r="E68" s="8">
        <f>E67</f>
        <v>15.6</v>
      </c>
      <c r="F68" s="64"/>
    </row>
    <row r="69" spans="1:6" s="4" customFormat="1" ht="39" customHeight="1">
      <c r="A69" s="49" t="s">
        <v>52</v>
      </c>
      <c r="B69" s="50" t="s">
        <v>95</v>
      </c>
      <c r="C69" s="51" t="s">
        <v>53</v>
      </c>
      <c r="D69" s="51">
        <f>D70+D71</f>
        <v>153.87</v>
      </c>
      <c r="E69" s="51">
        <f>E70+E71</f>
        <v>154.20999999999998</v>
      </c>
      <c r="F69" s="64"/>
    </row>
    <row r="70" spans="1:6" s="4" customFormat="1" ht="47.25" customHeight="1">
      <c r="A70" s="7" t="s">
        <v>223</v>
      </c>
      <c r="B70" s="9" t="s">
        <v>225</v>
      </c>
      <c r="C70" s="8" t="s">
        <v>53</v>
      </c>
      <c r="D70" s="8">
        <v>39.41</v>
      </c>
      <c r="E70" s="8">
        <v>40.33</v>
      </c>
      <c r="F70" s="64"/>
    </row>
    <row r="71" spans="1:6" s="4" customFormat="1" ht="47.25" customHeight="1">
      <c r="A71" s="7" t="s">
        <v>224</v>
      </c>
      <c r="B71" s="9" t="s">
        <v>226</v>
      </c>
      <c r="C71" s="8" t="s">
        <v>53</v>
      </c>
      <c r="D71" s="8">
        <v>114.46</v>
      </c>
      <c r="E71" s="8">
        <v>113.88</v>
      </c>
      <c r="F71" s="64"/>
    </row>
    <row r="72" spans="1:6" s="4" customFormat="1" ht="30" customHeight="1">
      <c r="A72" s="49" t="s">
        <v>54</v>
      </c>
      <c r="B72" s="50" t="s">
        <v>96</v>
      </c>
      <c r="C72" s="51" t="s">
        <v>53</v>
      </c>
      <c r="D72" s="51">
        <f>D73</f>
        <v>227.8</v>
      </c>
      <c r="E72" s="51">
        <f>E73</f>
        <v>250.9</v>
      </c>
      <c r="F72" s="64"/>
    </row>
    <row r="73" spans="1:6" s="4" customFormat="1" ht="30" customHeight="1">
      <c r="A73" s="7" t="s">
        <v>227</v>
      </c>
      <c r="B73" s="9" t="s">
        <v>228</v>
      </c>
      <c r="C73" s="8" t="s">
        <v>53</v>
      </c>
      <c r="D73" s="8">
        <v>227.8</v>
      </c>
      <c r="E73" s="8">
        <v>250.9</v>
      </c>
      <c r="F73" s="64"/>
    </row>
    <row r="74" spans="1:6" s="4" customFormat="1" ht="26.25" customHeight="1">
      <c r="A74" s="7" t="s">
        <v>55</v>
      </c>
      <c r="B74" s="9" t="s">
        <v>97</v>
      </c>
      <c r="C74" s="8" t="s">
        <v>56</v>
      </c>
      <c r="D74" s="8">
        <f>D75+D76</f>
        <v>53.652</v>
      </c>
      <c r="E74" s="86">
        <f>E75+E76</f>
        <v>53.7</v>
      </c>
      <c r="F74" s="64"/>
    </row>
    <row r="75" spans="1:6" s="4" customFormat="1" ht="30" customHeight="1">
      <c r="A75" s="7" t="s">
        <v>256</v>
      </c>
      <c r="B75" s="9" t="s">
        <v>254</v>
      </c>
      <c r="C75" s="8" t="s">
        <v>56</v>
      </c>
      <c r="D75" s="8">
        <v>11.26</v>
      </c>
      <c r="E75" s="86">
        <v>11.524</v>
      </c>
      <c r="F75" s="64"/>
    </row>
    <row r="76" spans="1:6" s="4" customFormat="1" ht="30" customHeight="1">
      <c r="A76" s="7" t="s">
        <v>257</v>
      </c>
      <c r="B76" s="9" t="s">
        <v>255</v>
      </c>
      <c r="C76" s="8" t="s">
        <v>56</v>
      </c>
      <c r="D76" s="8">
        <v>42.392</v>
      </c>
      <c r="E76" s="8">
        <v>42.176</v>
      </c>
      <c r="F76" s="64"/>
    </row>
    <row r="77" spans="1:6" s="4" customFormat="1" ht="15" customHeight="1">
      <c r="A77" s="7" t="s">
        <v>57</v>
      </c>
      <c r="B77" s="9" t="s">
        <v>58</v>
      </c>
      <c r="C77" s="8" t="s">
        <v>24</v>
      </c>
      <c r="D77" s="8">
        <v>100</v>
      </c>
      <c r="E77" s="8">
        <v>100</v>
      </c>
      <c r="F77" s="64"/>
    </row>
    <row r="78" spans="1:6" s="4" customFormat="1" ht="30" customHeight="1">
      <c r="A78" s="7" t="s">
        <v>59</v>
      </c>
      <c r="B78" s="9" t="s">
        <v>60</v>
      </c>
      <c r="C78" s="8" t="s">
        <v>4</v>
      </c>
      <c r="D78" s="8"/>
      <c r="E78" s="8"/>
      <c r="F78" s="64"/>
    </row>
    <row r="79" spans="1:6" s="4" customFormat="1" ht="30" customHeight="1">
      <c r="A79" s="7" t="s">
        <v>61</v>
      </c>
      <c r="B79" s="9" t="s">
        <v>62</v>
      </c>
      <c r="C79" s="8" t="s">
        <v>4</v>
      </c>
      <c r="D79" s="8"/>
      <c r="E79" s="8"/>
      <c r="F79" s="64"/>
    </row>
    <row r="80" spans="1:6" s="4" customFormat="1" ht="45" customHeight="1">
      <c r="A80" s="7" t="s">
        <v>63</v>
      </c>
      <c r="B80" s="9" t="s">
        <v>64</v>
      </c>
      <c r="C80" s="8" t="s">
        <v>24</v>
      </c>
      <c r="D80" s="8">
        <v>4.06</v>
      </c>
      <c r="E80" s="8" t="s">
        <v>25</v>
      </c>
      <c r="F80" s="64"/>
    </row>
    <row r="82" s="1" customFormat="1" ht="12.75"/>
    <row r="83" spans="1:5" s="1" customFormat="1" ht="47.25" customHeight="1">
      <c r="A83" s="73" t="s">
        <v>98</v>
      </c>
      <c r="B83" s="74"/>
      <c r="C83" s="74"/>
      <c r="D83" s="74"/>
      <c r="E83" s="74"/>
    </row>
    <row r="84" spans="1:5" s="1" customFormat="1" ht="34.5" customHeight="1">
      <c r="A84" s="73" t="s">
        <v>65</v>
      </c>
      <c r="B84" s="74"/>
      <c r="C84" s="74"/>
      <c r="D84" s="74"/>
      <c r="E84" s="74"/>
    </row>
    <row r="85" spans="1:5" s="1" customFormat="1" ht="34.5" customHeight="1">
      <c r="A85" s="73" t="s">
        <v>66</v>
      </c>
      <c r="B85" s="74"/>
      <c r="C85" s="74"/>
      <c r="D85" s="74"/>
      <c r="E85" s="74"/>
    </row>
    <row r="86" spans="1:5" s="1" customFormat="1" ht="47.25" customHeight="1">
      <c r="A86" s="73" t="s">
        <v>99</v>
      </c>
      <c r="B86" s="74"/>
      <c r="C86" s="74"/>
      <c r="D86" s="74"/>
      <c r="E86" s="74"/>
    </row>
    <row r="87" spans="1:5" s="1" customFormat="1" ht="34.5" customHeight="1">
      <c r="A87" s="73" t="s">
        <v>67</v>
      </c>
      <c r="B87" s="74"/>
      <c r="C87" s="74"/>
      <c r="D87" s="74"/>
      <c r="E87" s="74"/>
    </row>
    <row r="88" ht="3" customHeight="1"/>
    <row r="92" spans="1:4" ht="15" customHeight="1">
      <c r="A92" s="2" t="s">
        <v>250</v>
      </c>
      <c r="D92" s="2" t="s">
        <v>252</v>
      </c>
    </row>
    <row r="94" spans="1:4" ht="15" customHeight="1">
      <c r="A94" s="2" t="s">
        <v>251</v>
      </c>
      <c r="D94" s="2" t="s">
        <v>253</v>
      </c>
    </row>
  </sheetData>
  <sheetProtection/>
  <mergeCells count="15">
    <mergeCell ref="A83:E83"/>
    <mergeCell ref="A84:E84"/>
    <mergeCell ref="A85:E85"/>
    <mergeCell ref="A86:E86"/>
    <mergeCell ref="A87:E87"/>
    <mergeCell ref="F11:F12"/>
    <mergeCell ref="A1:E1"/>
    <mergeCell ref="A2:E2"/>
    <mergeCell ref="A3:E3"/>
    <mergeCell ref="A4:E4"/>
    <mergeCell ref="B11:B12"/>
    <mergeCell ref="A5:E5"/>
    <mergeCell ref="D11:E11"/>
    <mergeCell ref="C11:C12"/>
    <mergeCell ref="A11:A1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87"/>
  <sheetViews>
    <sheetView zoomScalePageLayoutView="0" workbookViewId="0" topLeftCell="B1">
      <selection activeCell="AC8" sqref="AC8"/>
    </sheetView>
  </sheetViews>
  <sheetFormatPr defaultColWidth="9.00390625" defaultRowHeight="12.75"/>
  <cols>
    <col min="2" max="2" width="35.00390625" style="0" customWidth="1"/>
    <col min="3" max="3" width="11.75390625" style="0" hidden="1" customWidth="1"/>
    <col min="4" max="15" width="0" style="0" hidden="1" customWidth="1"/>
    <col min="16" max="16" width="10.75390625" style="0" hidden="1" customWidth="1"/>
    <col min="17" max="17" width="0" style="0" hidden="1" customWidth="1"/>
    <col min="18" max="18" width="20.00390625" style="0" hidden="1" customWidth="1"/>
    <col min="19" max="19" width="14.875" style="0" hidden="1" customWidth="1"/>
    <col min="20" max="20" width="14.00390625" style="0" hidden="1" customWidth="1"/>
    <col min="21" max="22" width="0" style="0" hidden="1" customWidth="1"/>
    <col min="23" max="23" width="13.125" style="0" hidden="1" customWidth="1"/>
    <col min="24" max="26" width="0" style="0" hidden="1" customWidth="1"/>
    <col min="29" max="29" width="13.125" style="0" customWidth="1"/>
  </cols>
  <sheetData>
    <row r="1" spans="4:31" ht="36.75" customHeight="1">
      <c r="D1" s="79" t="s">
        <v>105</v>
      </c>
      <c r="E1" s="79"/>
      <c r="F1" s="79"/>
      <c r="G1" s="79"/>
      <c r="H1" s="79"/>
      <c r="I1" s="80" t="s">
        <v>106</v>
      </c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E1" t="s">
        <v>107</v>
      </c>
    </row>
    <row r="2" spans="2:32" ht="15">
      <c r="B2" s="10" t="s">
        <v>108</v>
      </c>
      <c r="D2" s="11">
        <v>1</v>
      </c>
      <c r="E2" s="11">
        <v>2</v>
      </c>
      <c r="F2" s="11">
        <v>3</v>
      </c>
      <c r="G2" s="11">
        <v>4</v>
      </c>
      <c r="H2" s="11">
        <v>5</v>
      </c>
      <c r="I2" s="12">
        <v>1</v>
      </c>
      <c r="J2" s="12">
        <v>2</v>
      </c>
      <c r="K2" s="12">
        <v>3</v>
      </c>
      <c r="L2" s="12">
        <v>4</v>
      </c>
      <c r="M2" s="12">
        <v>5</v>
      </c>
      <c r="N2" s="12">
        <v>6</v>
      </c>
      <c r="O2" s="12">
        <v>7</v>
      </c>
      <c r="P2" s="12">
        <v>8</v>
      </c>
      <c r="Q2" s="12">
        <v>9</v>
      </c>
      <c r="R2" s="12">
        <v>10</v>
      </c>
      <c r="S2" s="12">
        <v>11</v>
      </c>
      <c r="T2" s="12">
        <v>12</v>
      </c>
      <c r="U2" s="12">
        <v>13</v>
      </c>
      <c r="V2" s="12">
        <v>14</v>
      </c>
      <c r="W2" s="12">
        <v>15</v>
      </c>
      <c r="X2" s="12">
        <v>16</v>
      </c>
      <c r="Y2" s="12">
        <v>17</v>
      </c>
      <c r="Z2" s="12">
        <v>18</v>
      </c>
      <c r="AA2" t="s">
        <v>109</v>
      </c>
      <c r="AE2" s="13">
        <v>14</v>
      </c>
      <c r="AF2" t="s">
        <v>208</v>
      </c>
    </row>
    <row r="3" ht="12.75">
      <c r="AE3" s="13">
        <v>95</v>
      </c>
    </row>
    <row r="4" spans="1:31" ht="15" customHeight="1">
      <c r="A4" s="81" t="s">
        <v>110</v>
      </c>
      <c r="B4" s="83" t="s">
        <v>111</v>
      </c>
      <c r="C4" s="83"/>
      <c r="D4" s="81" t="s">
        <v>112</v>
      </c>
      <c r="E4" s="81" t="s">
        <v>113</v>
      </c>
      <c r="F4" s="81" t="s">
        <v>114</v>
      </c>
      <c r="G4" s="84" t="s">
        <v>115</v>
      </c>
      <c r="H4" s="75" t="s">
        <v>116</v>
      </c>
      <c r="I4" s="75" t="s">
        <v>117</v>
      </c>
      <c r="J4" s="75" t="s">
        <v>118</v>
      </c>
      <c r="K4" s="75" t="s">
        <v>119</v>
      </c>
      <c r="L4" s="75" t="s">
        <v>120</v>
      </c>
      <c r="M4" s="75" t="s">
        <v>121</v>
      </c>
      <c r="N4" s="75" t="s">
        <v>122</v>
      </c>
      <c r="O4" s="75" t="s">
        <v>123</v>
      </c>
      <c r="P4" s="75" t="s">
        <v>124</v>
      </c>
      <c r="Q4" s="75" t="s">
        <v>125</v>
      </c>
      <c r="R4" s="75" t="s">
        <v>126</v>
      </c>
      <c r="S4" s="75" t="s">
        <v>127</v>
      </c>
      <c r="T4" s="75" t="s">
        <v>128</v>
      </c>
      <c r="U4" s="75" t="s">
        <v>129</v>
      </c>
      <c r="V4" s="75" t="s">
        <v>130</v>
      </c>
      <c r="W4" s="75" t="s">
        <v>131</v>
      </c>
      <c r="X4" s="75" t="s">
        <v>132</v>
      </c>
      <c r="Y4" s="75" t="s">
        <v>133</v>
      </c>
      <c r="Z4" s="75" t="s">
        <v>134</v>
      </c>
      <c r="AA4" s="77" t="s">
        <v>135</v>
      </c>
      <c r="AE4" s="13">
        <v>112</v>
      </c>
    </row>
    <row r="5" spans="1:31" ht="30">
      <c r="A5" s="82"/>
      <c r="B5" s="14" t="s">
        <v>136</v>
      </c>
      <c r="C5" s="14" t="s">
        <v>137</v>
      </c>
      <c r="D5" s="82"/>
      <c r="E5" s="82"/>
      <c r="F5" s="82"/>
      <c r="G5" s="85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8"/>
      <c r="AE5" s="13">
        <v>116</v>
      </c>
    </row>
    <row r="6" spans="1:31" ht="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6"/>
      <c r="AE6" s="13">
        <v>117</v>
      </c>
    </row>
    <row r="7" spans="1:31" ht="57">
      <c r="A7" s="17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8" t="s">
        <v>138</v>
      </c>
      <c r="S7" s="18" t="s">
        <v>138</v>
      </c>
      <c r="T7" s="18" t="s">
        <v>139</v>
      </c>
      <c r="U7" s="15"/>
      <c r="V7" s="15"/>
      <c r="W7" s="18" t="s">
        <v>138</v>
      </c>
      <c r="X7" s="15"/>
      <c r="Y7" s="15"/>
      <c r="Z7" s="15"/>
      <c r="AA7" s="16"/>
      <c r="AE7" s="13">
        <v>120</v>
      </c>
    </row>
    <row r="8" spans="1:31" ht="15">
      <c r="A8" s="19">
        <v>1</v>
      </c>
      <c r="B8" s="20" t="s">
        <v>140</v>
      </c>
      <c r="C8" s="20"/>
      <c r="D8" s="20">
        <f aca="true" t="shared" si="0" ref="D8:O8">SUM(D9:D15)</f>
        <v>2</v>
      </c>
      <c r="E8" s="20">
        <f t="shared" si="0"/>
        <v>1</v>
      </c>
      <c r="F8" s="20">
        <f t="shared" si="0"/>
        <v>2</v>
      </c>
      <c r="G8" s="20">
        <f t="shared" si="0"/>
        <v>2</v>
      </c>
      <c r="H8" s="20">
        <f t="shared" si="0"/>
        <v>1</v>
      </c>
      <c r="I8" s="20">
        <f t="shared" si="0"/>
        <v>1</v>
      </c>
      <c r="J8" s="20">
        <f t="shared" si="0"/>
        <v>1</v>
      </c>
      <c r="K8" s="20">
        <f t="shared" si="0"/>
        <v>1</v>
      </c>
      <c r="L8" s="20">
        <f t="shared" si="0"/>
        <v>1</v>
      </c>
      <c r="M8" s="20">
        <f t="shared" si="0"/>
        <v>1</v>
      </c>
      <c r="N8" s="20">
        <f t="shared" si="0"/>
        <v>1</v>
      </c>
      <c r="O8" s="20">
        <f t="shared" si="0"/>
        <v>1</v>
      </c>
      <c r="P8" s="20">
        <f>SUM(P9:P15)</f>
        <v>2</v>
      </c>
      <c r="Q8" s="20">
        <f aca="true" t="shared" si="1" ref="Q8:Z8">SUM(Q9:Q15)</f>
        <v>2</v>
      </c>
      <c r="R8" s="20">
        <f t="shared" si="1"/>
        <v>0</v>
      </c>
      <c r="S8" s="20">
        <f t="shared" si="1"/>
        <v>0</v>
      </c>
      <c r="T8" s="20">
        <f t="shared" si="1"/>
        <v>1</v>
      </c>
      <c r="U8" s="20">
        <f t="shared" si="1"/>
        <v>2</v>
      </c>
      <c r="V8" s="20">
        <f t="shared" si="1"/>
        <v>2</v>
      </c>
      <c r="W8" s="20">
        <f t="shared" si="1"/>
        <v>0</v>
      </c>
      <c r="X8" s="20">
        <f t="shared" si="1"/>
        <v>2</v>
      </c>
      <c r="Y8" s="20">
        <f t="shared" si="1"/>
        <v>2</v>
      </c>
      <c r="Z8" s="20">
        <f t="shared" si="1"/>
        <v>2</v>
      </c>
      <c r="AA8" s="21">
        <f>SUM(D8:Z8)</f>
        <v>30</v>
      </c>
      <c r="AB8" s="22">
        <f>'[1]высокая сторона наша'!I8+'[1]высокая НТЭК  '!V8</f>
        <v>30</v>
      </c>
      <c r="AC8">
        <f>SUM(AC9:AC14)</f>
        <v>15600</v>
      </c>
      <c r="AE8" t="s">
        <v>141</v>
      </c>
    </row>
    <row r="9" spans="1:31" ht="15">
      <c r="A9" s="23"/>
      <c r="B9" s="24" t="s">
        <v>142</v>
      </c>
      <c r="C9" s="25"/>
      <c r="D9" s="24"/>
      <c r="E9" s="24">
        <v>1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6">
        <f>SUM(D9:Z9)</f>
        <v>1</v>
      </c>
      <c r="AC9">
        <f>AA9*320</f>
        <v>320</v>
      </c>
      <c r="AD9">
        <v>320</v>
      </c>
      <c r="AE9">
        <f aca="true" t="shared" si="2" ref="AE9:AE14">AC9/1000</f>
        <v>0.32</v>
      </c>
    </row>
    <row r="10" spans="1:31" ht="15">
      <c r="A10" s="23"/>
      <c r="B10" s="24" t="s">
        <v>143</v>
      </c>
      <c r="C10" s="25"/>
      <c r="D10" s="24">
        <v>2</v>
      </c>
      <c r="E10" s="24"/>
      <c r="F10" s="24">
        <v>2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>
        <v>1</v>
      </c>
      <c r="AA10" s="26">
        <f aca="true" t="shared" si="3" ref="AA10:AA29">SUM(D10:Z10)</f>
        <v>5</v>
      </c>
      <c r="AC10">
        <f>AA10*400</f>
        <v>2000</v>
      </c>
      <c r="AD10">
        <v>2000</v>
      </c>
      <c r="AE10">
        <f t="shared" si="2"/>
        <v>2</v>
      </c>
    </row>
    <row r="11" spans="1:31" ht="15">
      <c r="A11" s="23"/>
      <c r="B11" s="24" t="s">
        <v>144</v>
      </c>
      <c r="C11" s="25"/>
      <c r="D11" s="24"/>
      <c r="E11" s="24"/>
      <c r="F11" s="24"/>
      <c r="G11" s="24">
        <v>1</v>
      </c>
      <c r="H11" s="24">
        <v>1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>
        <v>2</v>
      </c>
      <c r="V11" s="24"/>
      <c r="W11" s="24"/>
      <c r="X11" s="24"/>
      <c r="Y11" s="24">
        <v>2</v>
      </c>
      <c r="Z11" s="24"/>
      <c r="AA11" s="26">
        <f t="shared" si="3"/>
        <v>6</v>
      </c>
      <c r="AC11">
        <f>AA11*630</f>
        <v>3780</v>
      </c>
      <c r="AD11">
        <v>4410</v>
      </c>
      <c r="AE11">
        <f t="shared" si="2"/>
        <v>3.78</v>
      </c>
    </row>
    <row r="12" spans="1:31" ht="15">
      <c r="A12" s="23"/>
      <c r="B12" s="24" t="s">
        <v>145</v>
      </c>
      <c r="C12" s="25"/>
      <c r="D12" s="24"/>
      <c r="E12" s="24"/>
      <c r="F12" s="24"/>
      <c r="G12" s="24"/>
      <c r="H12" s="24"/>
      <c r="I12" s="24">
        <v>1</v>
      </c>
      <c r="J12" s="24">
        <v>1</v>
      </c>
      <c r="K12" s="24">
        <v>1</v>
      </c>
      <c r="L12" s="24">
        <v>1</v>
      </c>
      <c r="M12" s="24">
        <v>1</v>
      </c>
      <c r="N12" s="24">
        <v>1</v>
      </c>
      <c r="O12" s="24">
        <v>1</v>
      </c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>
        <v>1</v>
      </c>
      <c r="AA12" s="26">
        <f t="shared" si="3"/>
        <v>8</v>
      </c>
      <c r="AC12">
        <f>AA12*400</f>
        <v>3200</v>
      </c>
      <c r="AD12">
        <v>3200</v>
      </c>
      <c r="AE12">
        <f t="shared" si="2"/>
        <v>3.2</v>
      </c>
    </row>
    <row r="13" spans="1:31" ht="15">
      <c r="A13" s="23"/>
      <c r="B13" s="24" t="s">
        <v>146</v>
      </c>
      <c r="C13" s="25"/>
      <c r="D13" s="24"/>
      <c r="E13" s="24"/>
      <c r="F13" s="24"/>
      <c r="G13" s="24">
        <v>1</v>
      </c>
      <c r="H13" s="24"/>
      <c r="I13" s="24"/>
      <c r="J13" s="24"/>
      <c r="K13" s="24"/>
      <c r="L13" s="24"/>
      <c r="M13" s="24"/>
      <c r="N13" s="24"/>
      <c r="O13" s="24"/>
      <c r="P13" s="24">
        <v>2</v>
      </c>
      <c r="Q13" s="24">
        <v>2</v>
      </c>
      <c r="R13" s="24"/>
      <c r="S13" s="24"/>
      <c r="T13" s="24"/>
      <c r="U13" s="24"/>
      <c r="V13" s="24"/>
      <c r="W13" s="24"/>
      <c r="X13" s="24">
        <v>2</v>
      </c>
      <c r="Y13" s="24"/>
      <c r="Z13" s="24"/>
      <c r="AA13" s="26">
        <f t="shared" si="3"/>
        <v>7</v>
      </c>
      <c r="AB13">
        <f>AA11+AA13+AA14</f>
        <v>16</v>
      </c>
      <c r="AC13">
        <f>AA13*630</f>
        <v>4410</v>
      </c>
      <c r="AD13">
        <v>3780</v>
      </c>
      <c r="AE13">
        <f t="shared" si="2"/>
        <v>4.41</v>
      </c>
    </row>
    <row r="14" spans="1:32" ht="15">
      <c r="A14" s="23"/>
      <c r="B14" s="24" t="s">
        <v>147</v>
      </c>
      <c r="C14" s="25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>
        <v>1</v>
      </c>
      <c r="U14" s="24"/>
      <c r="V14" s="24">
        <v>2</v>
      </c>
      <c r="W14" s="24"/>
      <c r="X14" s="24"/>
      <c r="Y14" s="24"/>
      <c r="Z14" s="24"/>
      <c r="AA14" s="26">
        <f t="shared" si="3"/>
        <v>3</v>
      </c>
      <c r="AC14">
        <f>AA14*630</f>
        <v>1890</v>
      </c>
      <c r="AD14">
        <v>1890</v>
      </c>
      <c r="AE14">
        <f t="shared" si="2"/>
        <v>1.89</v>
      </c>
      <c r="AF14">
        <f>SUM(AE9:AE14)</f>
        <v>15.600000000000001</v>
      </c>
    </row>
    <row r="15" spans="1:30" ht="15">
      <c r="A15" s="23"/>
      <c r="B15" s="24"/>
      <c r="C15" s="25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6">
        <f t="shared" si="3"/>
        <v>0</v>
      </c>
      <c r="AB15">
        <f>AA11+AA14</f>
        <v>9</v>
      </c>
      <c r="AD15">
        <f>SUM(AD9:AD14)</f>
        <v>15600</v>
      </c>
    </row>
    <row r="16" spans="1:28" ht="15">
      <c r="A16" s="19">
        <v>2</v>
      </c>
      <c r="B16" s="27" t="s">
        <v>148</v>
      </c>
      <c r="C16" s="20"/>
      <c r="D16" s="20">
        <f>SUM(D17:D30)</f>
        <v>6</v>
      </c>
      <c r="E16" s="20">
        <f aca="true" t="shared" si="4" ref="E16:Z16">SUM(E17:E30)</f>
        <v>1</v>
      </c>
      <c r="F16" s="20">
        <f t="shared" si="4"/>
        <v>4</v>
      </c>
      <c r="G16" s="20">
        <f t="shared" si="4"/>
        <v>6</v>
      </c>
      <c r="H16" s="20">
        <f t="shared" si="4"/>
        <v>0</v>
      </c>
      <c r="I16" s="20">
        <f t="shared" si="4"/>
        <v>2</v>
      </c>
      <c r="J16" s="20">
        <f t="shared" si="4"/>
        <v>0</v>
      </c>
      <c r="K16" s="20">
        <f t="shared" si="4"/>
        <v>0</v>
      </c>
      <c r="L16" s="20">
        <f t="shared" si="4"/>
        <v>1</v>
      </c>
      <c r="M16" s="20">
        <f t="shared" si="4"/>
        <v>1</v>
      </c>
      <c r="N16" s="20">
        <f t="shared" si="4"/>
        <v>1</v>
      </c>
      <c r="O16" s="20">
        <f t="shared" si="4"/>
        <v>1</v>
      </c>
      <c r="P16" s="20">
        <f t="shared" si="4"/>
        <v>4</v>
      </c>
      <c r="Q16" s="20">
        <f t="shared" si="4"/>
        <v>6</v>
      </c>
      <c r="R16" s="20">
        <f t="shared" si="4"/>
        <v>2</v>
      </c>
      <c r="S16" s="20">
        <f t="shared" si="4"/>
        <v>8</v>
      </c>
      <c r="T16" s="20">
        <f t="shared" si="4"/>
        <v>4</v>
      </c>
      <c r="U16" s="20">
        <f t="shared" si="4"/>
        <v>4</v>
      </c>
      <c r="V16" s="20">
        <f t="shared" si="4"/>
        <v>6</v>
      </c>
      <c r="W16" s="20">
        <f t="shared" si="4"/>
        <v>4</v>
      </c>
      <c r="X16" s="20">
        <f t="shared" si="4"/>
        <v>4</v>
      </c>
      <c r="Y16" s="20">
        <f t="shared" si="4"/>
        <v>8</v>
      </c>
      <c r="Z16" s="20">
        <f t="shared" si="4"/>
        <v>6</v>
      </c>
      <c r="AA16" s="21">
        <f>SUM(D16:Z16)</f>
        <v>79</v>
      </c>
      <c r="AB16" s="22"/>
    </row>
    <row r="17" spans="1:27" ht="14.25">
      <c r="A17" s="23"/>
      <c r="B17" s="28" t="s">
        <v>149</v>
      </c>
      <c r="C17" s="24"/>
      <c r="D17" s="24">
        <v>4</v>
      </c>
      <c r="E17" s="24">
        <v>1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6">
        <f t="shared" si="3"/>
        <v>5</v>
      </c>
    </row>
    <row r="18" spans="1:27" ht="14.25">
      <c r="A18" s="23"/>
      <c r="B18" s="28" t="s">
        <v>150</v>
      </c>
      <c r="C18" s="24"/>
      <c r="D18" s="24">
        <v>2</v>
      </c>
      <c r="E18" s="24"/>
      <c r="F18" s="24">
        <v>4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>
        <v>4</v>
      </c>
      <c r="U18" s="24"/>
      <c r="V18" s="24"/>
      <c r="W18" s="24"/>
      <c r="X18" s="24"/>
      <c r="Y18" s="24"/>
      <c r="Z18" s="24"/>
      <c r="AA18" s="26">
        <f t="shared" si="3"/>
        <v>10</v>
      </c>
    </row>
    <row r="19" spans="1:27" ht="14.25">
      <c r="A19" s="23"/>
      <c r="B19" s="28" t="s">
        <v>151</v>
      </c>
      <c r="C19" s="24"/>
      <c r="D19" s="24"/>
      <c r="E19" s="24"/>
      <c r="F19" s="24"/>
      <c r="G19" s="24">
        <v>6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6">
        <f t="shared" si="3"/>
        <v>6</v>
      </c>
    </row>
    <row r="20" spans="1:27" ht="14.25">
      <c r="A20" s="23"/>
      <c r="B20" s="28" t="s">
        <v>152</v>
      </c>
      <c r="C20" s="24"/>
      <c r="D20" s="24"/>
      <c r="E20" s="24"/>
      <c r="F20" s="24"/>
      <c r="G20" s="24"/>
      <c r="H20" s="24"/>
      <c r="I20" s="24">
        <v>2</v>
      </c>
      <c r="J20" s="24"/>
      <c r="K20" s="24"/>
      <c r="L20" s="24"/>
      <c r="M20" s="24">
        <v>1</v>
      </c>
      <c r="N20" s="24">
        <v>1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6">
        <f t="shared" si="3"/>
        <v>4</v>
      </c>
    </row>
    <row r="21" spans="1:27" ht="14.25">
      <c r="A21" s="23"/>
      <c r="B21" s="28" t="s">
        <v>153</v>
      </c>
      <c r="C21" s="24"/>
      <c r="D21" s="24"/>
      <c r="E21" s="24"/>
      <c r="F21" s="24"/>
      <c r="G21" s="24"/>
      <c r="H21" s="24"/>
      <c r="I21" s="24"/>
      <c r="J21" s="24"/>
      <c r="K21" s="24"/>
      <c r="L21" s="24">
        <v>1</v>
      </c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6">
        <f t="shared" si="3"/>
        <v>1</v>
      </c>
    </row>
    <row r="22" spans="1:27" ht="14.25">
      <c r="A22" s="23"/>
      <c r="B22" s="28" t="s">
        <v>154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>
        <v>1</v>
      </c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6">
        <f t="shared" si="3"/>
        <v>1</v>
      </c>
    </row>
    <row r="23" spans="1:27" ht="28.5">
      <c r="A23" s="23"/>
      <c r="B23" s="28" t="s">
        <v>155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>
        <v>4</v>
      </c>
      <c r="Q23" s="24">
        <v>6</v>
      </c>
      <c r="R23" s="24"/>
      <c r="S23" s="24"/>
      <c r="T23" s="24"/>
      <c r="U23" s="24"/>
      <c r="V23" s="24"/>
      <c r="W23" s="24"/>
      <c r="X23" s="24"/>
      <c r="Y23" s="24"/>
      <c r="Z23" s="24"/>
      <c r="AA23" s="26">
        <f t="shared" si="3"/>
        <v>10</v>
      </c>
    </row>
    <row r="24" spans="1:27" ht="14.25">
      <c r="A24" s="23"/>
      <c r="B24" s="28" t="s">
        <v>156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>
        <v>2</v>
      </c>
      <c r="S24" s="24">
        <v>8</v>
      </c>
      <c r="T24" s="24"/>
      <c r="U24" s="24"/>
      <c r="V24" s="24"/>
      <c r="W24" s="24">
        <v>1</v>
      </c>
      <c r="X24" s="24"/>
      <c r="Y24" s="24"/>
      <c r="Z24" s="24">
        <v>2</v>
      </c>
      <c r="AA24" s="26">
        <f t="shared" si="3"/>
        <v>13</v>
      </c>
    </row>
    <row r="25" spans="1:27" ht="14.25">
      <c r="A25" s="23"/>
      <c r="B25" s="28" t="s">
        <v>157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>
        <v>4</v>
      </c>
      <c r="V25" s="24">
        <v>6</v>
      </c>
      <c r="W25" s="24">
        <v>3</v>
      </c>
      <c r="X25" s="24"/>
      <c r="Y25" s="24"/>
      <c r="Z25" s="24"/>
      <c r="AA25" s="26">
        <f t="shared" si="3"/>
        <v>13</v>
      </c>
    </row>
    <row r="26" spans="1:27" ht="14.25">
      <c r="A26" s="23"/>
      <c r="B26" s="28" t="s">
        <v>158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>
        <v>4</v>
      </c>
      <c r="Y26" s="24">
        <v>4</v>
      </c>
      <c r="Z26" s="24">
        <v>2</v>
      </c>
      <c r="AA26" s="26">
        <f t="shared" si="3"/>
        <v>10</v>
      </c>
    </row>
    <row r="27" spans="1:27" ht="14.25">
      <c r="A27" s="23"/>
      <c r="B27" s="28" t="s">
        <v>159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>
        <v>2</v>
      </c>
      <c r="Z27" s="24"/>
      <c r="AA27" s="26">
        <f t="shared" si="3"/>
        <v>2</v>
      </c>
    </row>
    <row r="28" spans="1:27" ht="14.25">
      <c r="A28" s="23"/>
      <c r="B28" s="28" t="s">
        <v>160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>
        <v>2</v>
      </c>
      <c r="Z28" s="24"/>
      <c r="AA28" s="26">
        <f t="shared" si="3"/>
        <v>2</v>
      </c>
    </row>
    <row r="29" spans="1:27" ht="14.25">
      <c r="A29" s="23"/>
      <c r="B29" s="28" t="s">
        <v>150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>
        <v>2</v>
      </c>
      <c r="AA29" s="26">
        <f t="shared" si="3"/>
        <v>2</v>
      </c>
    </row>
    <row r="30" spans="1:27" ht="14.25">
      <c r="A30" s="23"/>
      <c r="B30" s="28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6">
        <f aca="true" t="shared" si="5" ref="AA30:AA60">SUM(D30:Z30)</f>
        <v>0</v>
      </c>
    </row>
    <row r="31" spans="1:28" ht="15">
      <c r="A31" s="19">
        <v>3</v>
      </c>
      <c r="B31" s="27" t="s">
        <v>161</v>
      </c>
      <c r="C31" s="20"/>
      <c r="D31" s="20">
        <f>SUM(D32:D53)</f>
        <v>4</v>
      </c>
      <c r="E31" s="20">
        <f aca="true" t="shared" si="6" ref="E31:Z31">SUM(E32:E53)</f>
        <v>0</v>
      </c>
      <c r="F31" s="20">
        <f t="shared" si="6"/>
        <v>4</v>
      </c>
      <c r="G31" s="20">
        <f t="shared" si="6"/>
        <v>2</v>
      </c>
      <c r="H31" s="20">
        <f t="shared" si="6"/>
        <v>2</v>
      </c>
      <c r="I31" s="20">
        <f t="shared" si="6"/>
        <v>2</v>
      </c>
      <c r="J31" s="20">
        <f t="shared" si="6"/>
        <v>3</v>
      </c>
      <c r="K31" s="20">
        <f t="shared" si="6"/>
        <v>4</v>
      </c>
      <c r="L31" s="20">
        <f t="shared" si="6"/>
        <v>2</v>
      </c>
      <c r="M31" s="20">
        <f t="shared" si="6"/>
        <v>3</v>
      </c>
      <c r="N31" s="20">
        <f t="shared" si="6"/>
        <v>3</v>
      </c>
      <c r="O31" s="20">
        <f t="shared" si="6"/>
        <v>3</v>
      </c>
      <c r="P31" s="20">
        <f t="shared" si="6"/>
        <v>2</v>
      </c>
      <c r="Q31" s="20">
        <f t="shared" si="6"/>
        <v>4</v>
      </c>
      <c r="R31" s="20">
        <f t="shared" si="6"/>
        <v>2</v>
      </c>
      <c r="S31" s="20">
        <f t="shared" si="6"/>
        <v>2</v>
      </c>
      <c r="T31" s="20">
        <f t="shared" si="6"/>
        <v>8</v>
      </c>
      <c r="U31" s="20">
        <f t="shared" si="6"/>
        <v>3</v>
      </c>
      <c r="V31" s="20">
        <f t="shared" si="6"/>
        <v>2</v>
      </c>
      <c r="W31" s="20">
        <f t="shared" si="6"/>
        <v>6</v>
      </c>
      <c r="X31" s="20">
        <f t="shared" si="6"/>
        <v>8</v>
      </c>
      <c r="Y31" s="20">
        <f t="shared" si="6"/>
        <v>3</v>
      </c>
      <c r="Z31" s="20">
        <f t="shared" si="6"/>
        <v>2</v>
      </c>
      <c r="AA31" s="21">
        <f>SUM(D31:Z31)</f>
        <v>74</v>
      </c>
      <c r="AB31" s="22"/>
    </row>
    <row r="32" spans="1:27" ht="15">
      <c r="A32" s="23"/>
      <c r="B32" s="28" t="s">
        <v>162</v>
      </c>
      <c r="C32" s="25"/>
      <c r="D32" s="24">
        <v>4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6">
        <f t="shared" si="5"/>
        <v>4</v>
      </c>
    </row>
    <row r="33" spans="1:27" ht="15">
      <c r="A33" s="23"/>
      <c r="B33" s="28" t="s">
        <v>163</v>
      </c>
      <c r="C33" s="25"/>
      <c r="D33" s="24"/>
      <c r="E33" s="24"/>
      <c r="F33" s="24">
        <v>4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6">
        <f t="shared" si="5"/>
        <v>4</v>
      </c>
    </row>
    <row r="34" spans="1:27" ht="15">
      <c r="A34" s="23"/>
      <c r="B34" s="28" t="s">
        <v>164</v>
      </c>
      <c r="C34" s="25"/>
      <c r="D34" s="24"/>
      <c r="E34" s="24"/>
      <c r="F34" s="24"/>
      <c r="G34" s="24">
        <v>2</v>
      </c>
      <c r="H34" s="24"/>
      <c r="I34" s="24"/>
      <c r="J34" s="24"/>
      <c r="K34" s="24"/>
      <c r="L34" s="24"/>
      <c r="M34" s="24">
        <v>1</v>
      </c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6">
        <f t="shared" si="5"/>
        <v>3</v>
      </c>
    </row>
    <row r="35" spans="1:27" ht="15">
      <c r="A35" s="23"/>
      <c r="B35" s="28" t="s">
        <v>165</v>
      </c>
      <c r="C35" s="25"/>
      <c r="D35" s="24"/>
      <c r="E35" s="24"/>
      <c r="F35" s="24"/>
      <c r="G35" s="24"/>
      <c r="H35" s="24">
        <v>2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6">
        <f t="shared" si="5"/>
        <v>2</v>
      </c>
    </row>
    <row r="36" spans="1:27" ht="15">
      <c r="A36" s="23"/>
      <c r="B36" s="28" t="s">
        <v>166</v>
      </c>
      <c r="C36" s="25"/>
      <c r="D36" s="24"/>
      <c r="E36" s="24"/>
      <c r="F36" s="24"/>
      <c r="G36" s="24"/>
      <c r="H36" s="24"/>
      <c r="I36" s="24">
        <v>2</v>
      </c>
      <c r="J36" s="24">
        <v>3</v>
      </c>
      <c r="K36" s="24">
        <v>3</v>
      </c>
      <c r="L36" s="24"/>
      <c r="M36" s="24"/>
      <c r="N36" s="24">
        <v>3</v>
      </c>
      <c r="O36" s="24">
        <v>3</v>
      </c>
      <c r="P36" s="24">
        <v>2</v>
      </c>
      <c r="Q36" s="24">
        <v>4</v>
      </c>
      <c r="R36" s="24"/>
      <c r="S36" s="24"/>
      <c r="T36" s="24"/>
      <c r="U36" s="24"/>
      <c r="V36" s="24"/>
      <c r="W36" s="24"/>
      <c r="X36" s="24"/>
      <c r="Y36" s="24"/>
      <c r="Z36" s="24"/>
      <c r="AA36" s="26">
        <f t="shared" si="5"/>
        <v>20</v>
      </c>
    </row>
    <row r="37" spans="1:27" ht="15">
      <c r="A37" s="23"/>
      <c r="B37" s="28" t="s">
        <v>167</v>
      </c>
      <c r="C37" s="25"/>
      <c r="D37" s="24"/>
      <c r="E37" s="24"/>
      <c r="F37" s="24"/>
      <c r="G37" s="24"/>
      <c r="H37" s="24"/>
      <c r="I37" s="24"/>
      <c r="J37" s="24"/>
      <c r="K37" s="24">
        <v>1</v>
      </c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6">
        <f t="shared" si="5"/>
        <v>1</v>
      </c>
    </row>
    <row r="38" spans="1:27" ht="28.5">
      <c r="A38" s="23"/>
      <c r="B38" s="28" t="s">
        <v>168</v>
      </c>
      <c r="C38" s="25"/>
      <c r="D38" s="24"/>
      <c r="E38" s="24"/>
      <c r="F38" s="24"/>
      <c r="G38" s="24"/>
      <c r="H38" s="24"/>
      <c r="I38" s="24"/>
      <c r="J38" s="24"/>
      <c r="K38" s="24"/>
      <c r="L38" s="24">
        <v>2</v>
      </c>
      <c r="M38" s="24">
        <v>2</v>
      </c>
      <c r="N38" s="24"/>
      <c r="O38" s="24"/>
      <c r="P38" s="24"/>
      <c r="Q38" s="24"/>
      <c r="R38" s="24">
        <v>2</v>
      </c>
      <c r="S38" s="24"/>
      <c r="T38" s="24"/>
      <c r="U38" s="24"/>
      <c r="V38" s="24"/>
      <c r="W38" s="24"/>
      <c r="X38" s="24"/>
      <c r="Y38" s="24"/>
      <c r="Z38" s="24"/>
      <c r="AA38" s="26">
        <f t="shared" si="5"/>
        <v>6</v>
      </c>
    </row>
    <row r="39" spans="1:27" ht="15">
      <c r="A39" s="23"/>
      <c r="B39" s="28" t="s">
        <v>169</v>
      </c>
      <c r="C39" s="25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>
        <v>2</v>
      </c>
      <c r="T39" s="24"/>
      <c r="U39" s="24"/>
      <c r="V39" s="24"/>
      <c r="W39" s="24">
        <v>2</v>
      </c>
      <c r="X39" s="24"/>
      <c r="Y39" s="24"/>
      <c r="Z39" s="24"/>
      <c r="AA39" s="26">
        <f t="shared" si="5"/>
        <v>4</v>
      </c>
    </row>
    <row r="40" spans="1:27" ht="28.5">
      <c r="A40" s="23"/>
      <c r="B40" s="28" t="s">
        <v>170</v>
      </c>
      <c r="C40" s="25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>
        <v>7</v>
      </c>
      <c r="U40" s="24"/>
      <c r="V40" s="24"/>
      <c r="W40" s="24"/>
      <c r="X40" s="24"/>
      <c r="Y40" s="24"/>
      <c r="Z40" s="24"/>
      <c r="AA40" s="26">
        <f t="shared" si="5"/>
        <v>7</v>
      </c>
    </row>
    <row r="41" spans="1:27" ht="15">
      <c r="A41" s="23"/>
      <c r="B41" s="28" t="s">
        <v>171</v>
      </c>
      <c r="C41" s="25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>
        <v>1</v>
      </c>
      <c r="U41" s="24"/>
      <c r="V41" s="24"/>
      <c r="W41" s="24"/>
      <c r="X41" s="24"/>
      <c r="Y41" s="24"/>
      <c r="Z41" s="24"/>
      <c r="AA41" s="26">
        <f t="shared" si="5"/>
        <v>1</v>
      </c>
    </row>
    <row r="42" spans="1:27" ht="15">
      <c r="A42" s="23"/>
      <c r="B42" s="28" t="s">
        <v>172</v>
      </c>
      <c r="C42" s="25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>
        <v>3</v>
      </c>
      <c r="V42" s="24"/>
      <c r="W42" s="24"/>
      <c r="X42" s="24"/>
      <c r="Y42" s="24"/>
      <c r="Z42" s="24"/>
      <c r="AA42" s="26">
        <f t="shared" si="5"/>
        <v>3</v>
      </c>
    </row>
    <row r="43" spans="1:27" ht="28.5">
      <c r="A43" s="23"/>
      <c r="B43" s="28" t="s">
        <v>173</v>
      </c>
      <c r="C43" s="25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>
        <v>2</v>
      </c>
      <c r="W43" s="24"/>
      <c r="X43" s="24"/>
      <c r="Y43" s="24"/>
      <c r="Z43" s="24"/>
      <c r="AA43" s="26">
        <f t="shared" si="5"/>
        <v>2</v>
      </c>
    </row>
    <row r="44" spans="1:27" ht="15">
      <c r="A44" s="23"/>
      <c r="B44" s="28" t="s">
        <v>174</v>
      </c>
      <c r="C44" s="25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>
        <v>2</v>
      </c>
      <c r="X44" s="24"/>
      <c r="Y44" s="24"/>
      <c r="Z44" s="24"/>
      <c r="AA44" s="26">
        <f t="shared" si="5"/>
        <v>2</v>
      </c>
    </row>
    <row r="45" spans="1:27" ht="15">
      <c r="A45" s="23"/>
      <c r="B45" s="28" t="s">
        <v>175</v>
      </c>
      <c r="C45" s="25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>
        <v>1</v>
      </c>
      <c r="X45" s="24"/>
      <c r="Y45" s="24"/>
      <c r="Z45" s="24"/>
      <c r="AA45" s="26">
        <f t="shared" si="5"/>
        <v>1</v>
      </c>
    </row>
    <row r="46" spans="1:27" ht="28.5">
      <c r="A46" s="23"/>
      <c r="B46" s="28" t="s">
        <v>176</v>
      </c>
      <c r="C46" s="25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1</v>
      </c>
      <c r="X46" s="24"/>
      <c r="Y46" s="24"/>
      <c r="Z46" s="24"/>
      <c r="AA46" s="26">
        <f t="shared" si="5"/>
        <v>1</v>
      </c>
    </row>
    <row r="47" spans="1:27" ht="28.5">
      <c r="A47" s="23"/>
      <c r="B47" s="28" t="s">
        <v>177</v>
      </c>
      <c r="C47" s="25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>
        <v>1</v>
      </c>
      <c r="Y47" s="24"/>
      <c r="Z47" s="24"/>
      <c r="AA47" s="26">
        <f t="shared" si="5"/>
        <v>1</v>
      </c>
    </row>
    <row r="48" spans="1:27" ht="15">
      <c r="A48" s="23"/>
      <c r="B48" s="28" t="s">
        <v>178</v>
      </c>
      <c r="C48" s="2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>
        <v>1</v>
      </c>
      <c r="Y48" s="24"/>
      <c r="Z48" s="24"/>
      <c r="AA48" s="26">
        <f t="shared" si="5"/>
        <v>1</v>
      </c>
    </row>
    <row r="49" spans="1:27" ht="28.5">
      <c r="A49" s="23"/>
      <c r="B49" s="28" t="s">
        <v>179</v>
      </c>
      <c r="C49" s="25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>
        <v>2</v>
      </c>
      <c r="Y49" s="24"/>
      <c r="Z49" s="24"/>
      <c r="AA49" s="26">
        <f t="shared" si="5"/>
        <v>2</v>
      </c>
    </row>
    <row r="50" spans="1:27" ht="28.5">
      <c r="A50" s="23"/>
      <c r="B50" s="28" t="s">
        <v>180</v>
      </c>
      <c r="C50" s="25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>
        <v>4</v>
      </c>
      <c r="Y50" s="24"/>
      <c r="Z50" s="24"/>
      <c r="AA50" s="26">
        <f t="shared" si="5"/>
        <v>4</v>
      </c>
    </row>
    <row r="51" spans="1:27" ht="15">
      <c r="A51" s="23"/>
      <c r="B51" s="28" t="s">
        <v>181</v>
      </c>
      <c r="C51" s="25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>
        <v>2</v>
      </c>
      <c r="Z51" s="24">
        <v>2</v>
      </c>
      <c r="AA51" s="26">
        <f t="shared" si="5"/>
        <v>4</v>
      </c>
    </row>
    <row r="52" spans="1:27" ht="15">
      <c r="A52" s="23"/>
      <c r="B52" s="28" t="s">
        <v>182</v>
      </c>
      <c r="C52" s="25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>
        <v>1</v>
      </c>
      <c r="Z52" s="24"/>
      <c r="AA52" s="26">
        <f t="shared" si="5"/>
        <v>1</v>
      </c>
    </row>
    <row r="53" spans="1:27" ht="15">
      <c r="A53" s="23"/>
      <c r="B53" s="28"/>
      <c r="C53" s="25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6">
        <f t="shared" si="5"/>
        <v>0</v>
      </c>
    </row>
    <row r="54" spans="1:28" ht="15">
      <c r="A54" s="19">
        <v>4</v>
      </c>
      <c r="B54" s="20" t="s">
        <v>183</v>
      </c>
      <c r="C54" s="20"/>
      <c r="D54" s="20">
        <f aca="true" t="shared" si="7" ref="D54:I54">SUM(D55:D57)</f>
        <v>6</v>
      </c>
      <c r="E54" s="20">
        <f t="shared" si="7"/>
        <v>3</v>
      </c>
      <c r="F54" s="20">
        <f t="shared" si="7"/>
        <v>6</v>
      </c>
      <c r="G54" s="20">
        <f t="shared" si="7"/>
        <v>6</v>
      </c>
      <c r="H54" s="20">
        <f t="shared" si="7"/>
        <v>3</v>
      </c>
      <c r="I54" s="20">
        <f t="shared" si="7"/>
        <v>3</v>
      </c>
      <c r="J54" s="20">
        <f aca="true" t="shared" si="8" ref="J54:Z54">SUM(J55:J57)</f>
        <v>3</v>
      </c>
      <c r="K54" s="20">
        <f t="shared" si="8"/>
        <v>3</v>
      </c>
      <c r="L54" s="20">
        <f t="shared" si="8"/>
        <v>3</v>
      </c>
      <c r="M54" s="20">
        <f t="shared" si="8"/>
        <v>3</v>
      </c>
      <c r="N54" s="20">
        <f t="shared" si="8"/>
        <v>3</v>
      </c>
      <c r="O54" s="20">
        <f t="shared" si="8"/>
        <v>3</v>
      </c>
      <c r="P54" s="20">
        <f t="shared" si="8"/>
        <v>6</v>
      </c>
      <c r="Q54" s="20">
        <f t="shared" si="8"/>
        <v>6</v>
      </c>
      <c r="R54" s="20">
        <f t="shared" si="8"/>
        <v>6</v>
      </c>
      <c r="S54" s="20">
        <f t="shared" si="8"/>
        <v>6</v>
      </c>
      <c r="T54" s="20">
        <f t="shared" si="8"/>
        <v>6</v>
      </c>
      <c r="U54" s="20">
        <f t="shared" si="8"/>
        <v>6</v>
      </c>
      <c r="V54" s="20">
        <f t="shared" si="8"/>
        <v>6</v>
      </c>
      <c r="W54" s="20">
        <f t="shared" si="8"/>
        <v>6</v>
      </c>
      <c r="X54" s="20">
        <f t="shared" si="8"/>
        <v>6</v>
      </c>
      <c r="Y54" s="20">
        <f t="shared" si="8"/>
        <v>6</v>
      </c>
      <c r="Z54" s="20">
        <f t="shared" si="8"/>
        <v>6</v>
      </c>
      <c r="AA54" s="21">
        <f>SUM(D54:Z54)</f>
        <v>111</v>
      </c>
      <c r="AB54" s="22"/>
    </row>
    <row r="55" spans="1:27" ht="14.25">
      <c r="A55" s="23"/>
      <c r="B55" s="24" t="s">
        <v>184</v>
      </c>
      <c r="C55" s="24"/>
      <c r="D55" s="24">
        <v>6</v>
      </c>
      <c r="E55" s="24">
        <v>3</v>
      </c>
      <c r="F55" s="24">
        <v>6</v>
      </c>
      <c r="G55" s="24"/>
      <c r="H55" s="24"/>
      <c r="I55" s="24">
        <v>3</v>
      </c>
      <c r="J55" s="24">
        <v>3</v>
      </c>
      <c r="K55" s="24">
        <v>3</v>
      </c>
      <c r="L55" s="24">
        <v>3</v>
      </c>
      <c r="M55" s="24">
        <v>3</v>
      </c>
      <c r="N55" s="24">
        <v>3</v>
      </c>
      <c r="O55" s="24">
        <v>3</v>
      </c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>
        <v>6</v>
      </c>
      <c r="AA55" s="26">
        <f t="shared" si="5"/>
        <v>42</v>
      </c>
    </row>
    <row r="56" spans="1:27" ht="14.25">
      <c r="A56" s="23"/>
      <c r="B56" s="24" t="s">
        <v>185</v>
      </c>
      <c r="C56" s="24"/>
      <c r="D56" s="24"/>
      <c r="E56" s="24"/>
      <c r="F56" s="24"/>
      <c r="G56" s="24">
        <v>6</v>
      </c>
      <c r="H56" s="24">
        <v>3</v>
      </c>
      <c r="I56" s="24"/>
      <c r="J56" s="24"/>
      <c r="K56" s="24"/>
      <c r="L56" s="24"/>
      <c r="M56" s="24"/>
      <c r="N56" s="24"/>
      <c r="O56" s="24"/>
      <c r="P56" s="24">
        <v>6</v>
      </c>
      <c r="Q56" s="24">
        <v>6</v>
      </c>
      <c r="R56" s="24">
        <v>6</v>
      </c>
      <c r="S56" s="24"/>
      <c r="T56" s="24">
        <v>6</v>
      </c>
      <c r="U56" s="24">
        <v>6</v>
      </c>
      <c r="V56" s="24">
        <v>6</v>
      </c>
      <c r="W56" s="24"/>
      <c r="X56" s="24">
        <v>6</v>
      </c>
      <c r="Y56" s="24">
        <v>6</v>
      </c>
      <c r="Z56" s="24"/>
      <c r="AA56" s="26">
        <f t="shared" si="5"/>
        <v>57</v>
      </c>
    </row>
    <row r="57" spans="1:27" ht="14.25">
      <c r="A57" s="23"/>
      <c r="B57" s="24" t="s">
        <v>186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>
        <v>6</v>
      </c>
      <c r="T57" s="24"/>
      <c r="U57" s="24"/>
      <c r="V57" s="24"/>
      <c r="W57" s="24">
        <v>6</v>
      </c>
      <c r="X57" s="24"/>
      <c r="Y57" s="24"/>
      <c r="Z57" s="24"/>
      <c r="AA57" s="26">
        <f t="shared" si="5"/>
        <v>12</v>
      </c>
    </row>
    <row r="58" spans="1:27" ht="15">
      <c r="A58" s="29">
        <v>5</v>
      </c>
      <c r="B58" s="30" t="s">
        <v>187</v>
      </c>
      <c r="C58" s="30"/>
      <c r="D58" s="30">
        <v>2</v>
      </c>
      <c r="E58" s="30">
        <v>1</v>
      </c>
      <c r="F58" s="30">
        <v>2</v>
      </c>
      <c r="G58" s="30">
        <v>2</v>
      </c>
      <c r="H58" s="31"/>
      <c r="I58" s="30">
        <v>1</v>
      </c>
      <c r="J58" s="30">
        <v>1</v>
      </c>
      <c r="K58" s="30">
        <v>1</v>
      </c>
      <c r="L58" s="30">
        <v>1</v>
      </c>
      <c r="M58" s="30">
        <v>1</v>
      </c>
      <c r="N58" s="30">
        <v>1</v>
      </c>
      <c r="O58" s="30">
        <v>1</v>
      </c>
      <c r="P58" s="30">
        <v>2</v>
      </c>
      <c r="Q58" s="30">
        <v>2</v>
      </c>
      <c r="R58" s="30">
        <v>1</v>
      </c>
      <c r="S58" s="30">
        <v>2</v>
      </c>
      <c r="T58" s="30">
        <v>2</v>
      </c>
      <c r="U58" s="30">
        <v>2</v>
      </c>
      <c r="V58" s="30">
        <v>2</v>
      </c>
      <c r="W58" s="30">
        <v>2</v>
      </c>
      <c r="X58" s="30">
        <v>2</v>
      </c>
      <c r="Y58" s="30">
        <v>2</v>
      </c>
      <c r="Z58" s="30">
        <v>2</v>
      </c>
      <c r="AA58" s="21">
        <f t="shared" si="5"/>
        <v>35</v>
      </c>
    </row>
    <row r="59" spans="1:27" ht="15">
      <c r="A59" s="29">
        <v>6</v>
      </c>
      <c r="B59" s="30" t="s">
        <v>188</v>
      </c>
      <c r="C59" s="30"/>
      <c r="D59" s="30">
        <v>1</v>
      </c>
      <c r="E59" s="30">
        <v>1</v>
      </c>
      <c r="F59" s="30">
        <v>1</v>
      </c>
      <c r="G59" s="30">
        <v>1</v>
      </c>
      <c r="H59" s="30">
        <v>1</v>
      </c>
      <c r="I59" s="30">
        <v>1</v>
      </c>
      <c r="J59" s="30">
        <v>1</v>
      </c>
      <c r="K59" s="30">
        <v>1</v>
      </c>
      <c r="L59" s="30">
        <v>1</v>
      </c>
      <c r="M59" s="30">
        <v>1</v>
      </c>
      <c r="N59" s="30">
        <v>1</v>
      </c>
      <c r="O59" s="30">
        <v>1</v>
      </c>
      <c r="P59" s="30">
        <v>1</v>
      </c>
      <c r="Q59" s="30">
        <v>1</v>
      </c>
      <c r="R59" s="30">
        <v>1</v>
      </c>
      <c r="S59" s="30">
        <v>1</v>
      </c>
      <c r="T59" s="30">
        <v>1</v>
      </c>
      <c r="U59" s="30">
        <v>1</v>
      </c>
      <c r="V59" s="30">
        <v>1</v>
      </c>
      <c r="W59" s="30">
        <v>1</v>
      </c>
      <c r="X59" s="30">
        <v>1</v>
      </c>
      <c r="Y59" s="30">
        <v>1</v>
      </c>
      <c r="Z59" s="30">
        <v>1</v>
      </c>
      <c r="AA59" s="21">
        <f t="shared" si="5"/>
        <v>23</v>
      </c>
    </row>
    <row r="60" spans="1:27" s="12" customFormat="1" ht="15">
      <c r="A60" s="29">
        <v>7</v>
      </c>
      <c r="B60" s="30" t="s">
        <v>189</v>
      </c>
      <c r="C60" s="30"/>
      <c r="D60" s="30">
        <f aca="true" t="shared" si="9" ref="D60:I60">SUM(D61:D62)</f>
        <v>6</v>
      </c>
      <c r="E60" s="30">
        <f t="shared" si="9"/>
        <v>0</v>
      </c>
      <c r="F60" s="30">
        <f t="shared" si="9"/>
        <v>6</v>
      </c>
      <c r="G60" s="30">
        <f t="shared" si="9"/>
        <v>6</v>
      </c>
      <c r="H60" s="30">
        <f t="shared" si="9"/>
        <v>0</v>
      </c>
      <c r="I60" s="30">
        <f t="shared" si="9"/>
        <v>4</v>
      </c>
      <c r="J60" s="30">
        <f aca="true" t="shared" si="10" ref="J60:Z60">SUM(J61:J62)</f>
        <v>4</v>
      </c>
      <c r="K60" s="30">
        <f t="shared" si="10"/>
        <v>4</v>
      </c>
      <c r="L60" s="30">
        <f t="shared" si="10"/>
        <v>3</v>
      </c>
      <c r="M60" s="30">
        <f t="shared" si="10"/>
        <v>4</v>
      </c>
      <c r="N60" s="30">
        <f t="shared" si="10"/>
        <v>4</v>
      </c>
      <c r="O60" s="30">
        <f t="shared" si="10"/>
        <v>4</v>
      </c>
      <c r="P60" s="30">
        <f t="shared" si="10"/>
        <v>5</v>
      </c>
      <c r="Q60" s="30">
        <f t="shared" si="10"/>
        <v>8</v>
      </c>
      <c r="R60" s="30">
        <f t="shared" si="10"/>
        <v>4</v>
      </c>
      <c r="S60" s="30">
        <f t="shared" si="10"/>
        <v>10</v>
      </c>
      <c r="T60" s="30">
        <f t="shared" si="10"/>
        <v>10</v>
      </c>
      <c r="U60" s="30">
        <f t="shared" si="10"/>
        <v>7</v>
      </c>
      <c r="V60" s="30">
        <f t="shared" si="10"/>
        <v>6</v>
      </c>
      <c r="W60" s="30">
        <f t="shared" si="10"/>
        <v>10</v>
      </c>
      <c r="X60" s="30">
        <f t="shared" si="10"/>
        <v>10</v>
      </c>
      <c r="Y60" s="30">
        <f t="shared" si="10"/>
        <v>10</v>
      </c>
      <c r="Z60" s="30">
        <f t="shared" si="10"/>
        <v>9</v>
      </c>
      <c r="AA60" s="21">
        <f t="shared" si="5"/>
        <v>134</v>
      </c>
    </row>
    <row r="61" spans="1:27" s="12" customFormat="1" ht="15">
      <c r="A61" s="32"/>
      <c r="B61" s="33" t="s">
        <v>190</v>
      </c>
      <c r="C61" s="34"/>
      <c r="D61" s="34"/>
      <c r="E61" s="34"/>
      <c r="F61" s="34"/>
      <c r="G61" s="34"/>
      <c r="H61" s="34"/>
      <c r="I61" s="33">
        <v>4</v>
      </c>
      <c r="J61" s="33">
        <v>4</v>
      </c>
      <c r="K61" s="33">
        <v>4</v>
      </c>
      <c r="L61" s="34"/>
      <c r="M61" s="33"/>
      <c r="N61" s="33">
        <v>4</v>
      </c>
      <c r="O61" s="33">
        <v>4</v>
      </c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26">
        <f>SUM(D61:Z61)</f>
        <v>20</v>
      </c>
    </row>
    <row r="62" spans="1:27" s="12" customFormat="1" ht="15">
      <c r="A62" s="32"/>
      <c r="B62" s="33" t="s">
        <v>191</v>
      </c>
      <c r="C62" s="34"/>
      <c r="D62" s="33">
        <v>6</v>
      </c>
      <c r="E62" s="33"/>
      <c r="F62" s="33">
        <v>6</v>
      </c>
      <c r="G62" s="33">
        <v>6</v>
      </c>
      <c r="H62" s="34"/>
      <c r="I62" s="34"/>
      <c r="J62" s="34"/>
      <c r="K62" s="34"/>
      <c r="L62" s="33">
        <v>3</v>
      </c>
      <c r="M62" s="33">
        <v>4</v>
      </c>
      <c r="N62" s="33"/>
      <c r="O62" s="34"/>
      <c r="P62" s="33">
        <v>5</v>
      </c>
      <c r="Q62" s="33">
        <v>8</v>
      </c>
      <c r="R62" s="33">
        <v>4</v>
      </c>
      <c r="S62" s="34">
        <v>10</v>
      </c>
      <c r="T62" s="34">
        <v>10</v>
      </c>
      <c r="U62" s="33">
        <v>7</v>
      </c>
      <c r="V62" s="34">
        <v>6</v>
      </c>
      <c r="W62" s="33">
        <v>10</v>
      </c>
      <c r="X62" s="33">
        <v>10</v>
      </c>
      <c r="Y62" s="33">
        <v>10</v>
      </c>
      <c r="Z62" s="34">
        <v>9</v>
      </c>
      <c r="AA62" s="26">
        <f>SUM(D62:Z62)</f>
        <v>114</v>
      </c>
    </row>
    <row r="63" spans="1:27" s="12" customFormat="1" ht="15">
      <c r="A63" s="32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5"/>
    </row>
    <row r="64" spans="1:27" ht="15">
      <c r="A64" s="36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7"/>
    </row>
    <row r="65" spans="1:27" ht="18">
      <c r="A65" s="38"/>
      <c r="B65" s="39" t="s">
        <v>192</v>
      </c>
      <c r="C65" s="39"/>
      <c r="D65" s="39">
        <f aca="true" t="shared" si="11" ref="D65:I65">D8+D16+D31+D54+D58+D59+D60</f>
        <v>27</v>
      </c>
      <c r="E65" s="39">
        <f t="shared" si="11"/>
        <v>7</v>
      </c>
      <c r="F65" s="39">
        <f t="shared" si="11"/>
        <v>25</v>
      </c>
      <c r="G65" s="39">
        <f t="shared" si="11"/>
        <v>25</v>
      </c>
      <c r="H65" s="39">
        <f t="shared" si="11"/>
        <v>7</v>
      </c>
      <c r="I65" s="39">
        <f t="shared" si="11"/>
        <v>14</v>
      </c>
      <c r="J65" s="39">
        <f aca="true" t="shared" si="12" ref="J65:Z65">J8+J16+J31+J54+J58+J59+J60</f>
        <v>13</v>
      </c>
      <c r="K65" s="39">
        <f t="shared" si="12"/>
        <v>14</v>
      </c>
      <c r="L65" s="39">
        <f t="shared" si="12"/>
        <v>12</v>
      </c>
      <c r="M65" s="39">
        <f t="shared" si="12"/>
        <v>14</v>
      </c>
      <c r="N65" s="39">
        <f t="shared" si="12"/>
        <v>14</v>
      </c>
      <c r="O65" s="39">
        <f t="shared" si="12"/>
        <v>14</v>
      </c>
      <c r="P65" s="39">
        <f t="shared" si="12"/>
        <v>22</v>
      </c>
      <c r="Q65" s="39">
        <f t="shared" si="12"/>
        <v>29</v>
      </c>
      <c r="R65" s="39">
        <f t="shared" si="12"/>
        <v>16</v>
      </c>
      <c r="S65" s="39">
        <f t="shared" si="12"/>
        <v>29</v>
      </c>
      <c r="T65" s="39">
        <f t="shared" si="12"/>
        <v>32</v>
      </c>
      <c r="U65" s="39">
        <f t="shared" si="12"/>
        <v>25</v>
      </c>
      <c r="V65" s="39">
        <f t="shared" si="12"/>
        <v>25</v>
      </c>
      <c r="W65" s="39">
        <f t="shared" si="12"/>
        <v>29</v>
      </c>
      <c r="X65" s="39">
        <f t="shared" si="12"/>
        <v>33</v>
      </c>
      <c r="Y65" s="39">
        <f t="shared" si="12"/>
        <v>32</v>
      </c>
      <c r="Z65" s="39">
        <f t="shared" si="12"/>
        <v>28</v>
      </c>
      <c r="AA65" s="21">
        <f>SUM(D65:Z65)</f>
        <v>486</v>
      </c>
    </row>
    <row r="66" spans="1:27" ht="15">
      <c r="A66" s="36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7"/>
    </row>
    <row r="67" spans="1:27" ht="15">
      <c r="A67" s="36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16"/>
    </row>
    <row r="68" spans="1:27" ht="15" hidden="1">
      <c r="A68" s="40">
        <v>7</v>
      </c>
      <c r="B68" s="41" t="s">
        <v>193</v>
      </c>
      <c r="C68" s="41"/>
      <c r="D68" s="41">
        <f>SUM(D69:D81)</f>
        <v>30</v>
      </c>
      <c r="E68" s="41">
        <f aca="true" t="shared" si="13" ref="E68:Z68">SUM(E69:E81)</f>
        <v>0</v>
      </c>
      <c r="F68" s="41">
        <f t="shared" si="13"/>
        <v>30</v>
      </c>
      <c r="G68" s="41">
        <f t="shared" si="13"/>
        <v>30</v>
      </c>
      <c r="H68" s="41">
        <f t="shared" si="13"/>
        <v>0</v>
      </c>
      <c r="I68" s="41">
        <f t="shared" si="13"/>
        <v>0</v>
      </c>
      <c r="J68" s="41">
        <f t="shared" si="13"/>
        <v>0</v>
      </c>
      <c r="K68" s="41">
        <f t="shared" si="13"/>
        <v>0</v>
      </c>
      <c r="L68" s="41">
        <f t="shared" si="13"/>
        <v>0</v>
      </c>
      <c r="M68" s="41">
        <f t="shared" si="13"/>
        <v>0</v>
      </c>
      <c r="N68" s="41">
        <f t="shared" si="13"/>
        <v>0</v>
      </c>
      <c r="O68" s="41">
        <f t="shared" si="13"/>
        <v>0</v>
      </c>
      <c r="P68" s="41">
        <f t="shared" si="13"/>
        <v>30</v>
      </c>
      <c r="Q68" s="41">
        <f t="shared" si="13"/>
        <v>30</v>
      </c>
      <c r="R68" s="41">
        <f t="shared" si="13"/>
        <v>0</v>
      </c>
      <c r="S68" s="41">
        <f t="shared" si="13"/>
        <v>40</v>
      </c>
      <c r="T68" s="41">
        <f t="shared" si="13"/>
        <v>20</v>
      </c>
      <c r="U68" s="41">
        <f t="shared" si="13"/>
        <v>40</v>
      </c>
      <c r="V68" s="41">
        <f t="shared" si="13"/>
        <v>30</v>
      </c>
      <c r="W68" s="41">
        <f t="shared" si="13"/>
        <v>40</v>
      </c>
      <c r="X68" s="41">
        <f t="shared" si="13"/>
        <v>30</v>
      </c>
      <c r="Y68" s="41">
        <f t="shared" si="13"/>
        <v>40</v>
      </c>
      <c r="Z68" s="41">
        <f t="shared" si="13"/>
        <v>40</v>
      </c>
      <c r="AA68" s="21">
        <f>SUM(D68:Z68)</f>
        <v>430</v>
      </c>
    </row>
    <row r="69" spans="1:27" ht="15" hidden="1">
      <c r="A69" s="36"/>
      <c r="B69" s="33" t="s">
        <v>194</v>
      </c>
      <c r="C69" s="33"/>
      <c r="D69" s="33">
        <v>30</v>
      </c>
      <c r="E69" s="25"/>
      <c r="F69" s="24">
        <v>30</v>
      </c>
      <c r="G69" s="24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4"/>
      <c r="Z69" s="25"/>
      <c r="AA69" s="26">
        <f aca="true" t="shared" si="14" ref="AA69:AA80">SUM(D69:Z69)</f>
        <v>60</v>
      </c>
    </row>
    <row r="70" spans="1:27" ht="15" hidden="1">
      <c r="A70" s="36"/>
      <c r="B70" s="33" t="s">
        <v>195</v>
      </c>
      <c r="C70" s="33"/>
      <c r="D70" s="33"/>
      <c r="E70" s="25"/>
      <c r="F70" s="24"/>
      <c r="G70" s="24">
        <v>30</v>
      </c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6">
        <f t="shared" si="14"/>
        <v>30</v>
      </c>
    </row>
    <row r="71" spans="1:27" ht="15" hidden="1">
      <c r="A71" s="36"/>
      <c r="B71" s="33" t="s">
        <v>196</v>
      </c>
      <c r="C71" s="33"/>
      <c r="D71" s="33"/>
      <c r="E71" s="25"/>
      <c r="F71" s="24"/>
      <c r="G71" s="24"/>
      <c r="H71" s="25"/>
      <c r="I71" s="25"/>
      <c r="J71" s="25"/>
      <c r="K71" s="25"/>
      <c r="L71" s="25"/>
      <c r="M71" s="25"/>
      <c r="N71" s="25"/>
      <c r="O71" s="25"/>
      <c r="P71" s="24">
        <v>30</v>
      </c>
      <c r="Q71" s="24">
        <v>30</v>
      </c>
      <c r="R71" s="25"/>
      <c r="S71" s="25"/>
      <c r="T71" s="25"/>
      <c r="U71" s="25"/>
      <c r="V71" s="25"/>
      <c r="W71" s="25"/>
      <c r="X71" s="25"/>
      <c r="Y71" s="25"/>
      <c r="Z71" s="25"/>
      <c r="AA71" s="26">
        <f t="shared" si="14"/>
        <v>60</v>
      </c>
    </row>
    <row r="72" spans="1:27" ht="15" hidden="1">
      <c r="A72" s="36"/>
      <c r="B72" s="33" t="s">
        <v>197</v>
      </c>
      <c r="C72" s="33"/>
      <c r="D72" s="33"/>
      <c r="E72" s="25"/>
      <c r="F72" s="24"/>
      <c r="G72" s="24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4">
        <v>10</v>
      </c>
      <c r="U72" s="25"/>
      <c r="V72" s="25"/>
      <c r="W72" s="25"/>
      <c r="X72" s="25"/>
      <c r="Y72" s="25"/>
      <c r="Z72" s="25"/>
      <c r="AA72" s="26">
        <f t="shared" si="14"/>
        <v>10</v>
      </c>
    </row>
    <row r="73" spans="1:27" ht="15" hidden="1">
      <c r="A73" s="36"/>
      <c r="B73" s="33" t="s">
        <v>198</v>
      </c>
      <c r="C73" s="33"/>
      <c r="D73" s="33"/>
      <c r="E73" s="25"/>
      <c r="F73" s="24"/>
      <c r="G73" s="24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4">
        <v>40</v>
      </c>
      <c r="T73" s="25"/>
      <c r="U73" s="25"/>
      <c r="V73" s="25"/>
      <c r="W73" s="25"/>
      <c r="X73" s="25"/>
      <c r="Y73" s="25"/>
      <c r="Z73" s="25"/>
      <c r="AA73" s="26">
        <f t="shared" si="14"/>
        <v>40</v>
      </c>
    </row>
    <row r="74" spans="1:27" ht="15" hidden="1">
      <c r="A74" s="36"/>
      <c r="B74" s="33" t="s">
        <v>199</v>
      </c>
      <c r="C74" s="33"/>
      <c r="D74" s="33"/>
      <c r="E74" s="25"/>
      <c r="F74" s="24"/>
      <c r="G74" s="24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4"/>
      <c r="T74" s="24">
        <v>10</v>
      </c>
      <c r="U74" s="25"/>
      <c r="V74" s="25"/>
      <c r="W74" s="25"/>
      <c r="X74" s="25"/>
      <c r="Y74" s="25"/>
      <c r="Z74" s="25"/>
      <c r="AA74" s="26">
        <f t="shared" si="14"/>
        <v>10</v>
      </c>
    </row>
    <row r="75" spans="1:27" ht="15" hidden="1">
      <c r="A75" s="36"/>
      <c r="B75" s="33" t="s">
        <v>200</v>
      </c>
      <c r="C75" s="33"/>
      <c r="D75" s="33"/>
      <c r="E75" s="25"/>
      <c r="F75" s="24"/>
      <c r="G75" s="24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4"/>
      <c r="T75" s="25"/>
      <c r="U75" s="24">
        <v>40</v>
      </c>
      <c r="V75" s="25"/>
      <c r="W75" s="25"/>
      <c r="X75" s="25"/>
      <c r="Y75" s="25"/>
      <c r="Z75" s="25"/>
      <c r="AA75" s="26">
        <f t="shared" si="14"/>
        <v>40</v>
      </c>
    </row>
    <row r="76" spans="1:27" ht="15" hidden="1">
      <c r="A76" s="36"/>
      <c r="B76" s="33" t="s">
        <v>201</v>
      </c>
      <c r="C76" s="33"/>
      <c r="D76" s="33"/>
      <c r="E76" s="25"/>
      <c r="F76" s="24"/>
      <c r="G76" s="24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4"/>
      <c r="T76" s="25"/>
      <c r="U76" s="24"/>
      <c r="V76" s="24">
        <v>30</v>
      </c>
      <c r="W76" s="25"/>
      <c r="X76" s="25"/>
      <c r="Y76" s="25"/>
      <c r="Z76" s="25"/>
      <c r="AA76" s="26">
        <f t="shared" si="14"/>
        <v>30</v>
      </c>
    </row>
    <row r="77" spans="1:27" ht="15" hidden="1">
      <c r="A77" s="36"/>
      <c r="B77" s="33" t="s">
        <v>202</v>
      </c>
      <c r="C77" s="33"/>
      <c r="D77" s="33"/>
      <c r="E77" s="25"/>
      <c r="F77" s="24"/>
      <c r="G77" s="24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4"/>
      <c r="T77" s="25"/>
      <c r="U77" s="24"/>
      <c r="V77" s="24"/>
      <c r="W77" s="24">
        <v>40</v>
      </c>
      <c r="X77" s="25"/>
      <c r="Y77" s="25"/>
      <c r="Z77" s="25"/>
      <c r="AA77" s="26">
        <f t="shared" si="14"/>
        <v>40</v>
      </c>
    </row>
    <row r="78" spans="1:27" ht="15" hidden="1">
      <c r="A78" s="36"/>
      <c r="B78" s="33" t="s">
        <v>203</v>
      </c>
      <c r="C78" s="33"/>
      <c r="D78" s="33"/>
      <c r="E78" s="25"/>
      <c r="F78" s="24"/>
      <c r="G78" s="24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4"/>
      <c r="T78" s="25"/>
      <c r="U78" s="24"/>
      <c r="V78" s="24"/>
      <c r="W78" s="24"/>
      <c r="X78" s="24">
        <v>30</v>
      </c>
      <c r="Y78" s="25"/>
      <c r="Z78" s="25"/>
      <c r="AA78" s="26">
        <f t="shared" si="14"/>
        <v>30</v>
      </c>
    </row>
    <row r="79" spans="1:27" ht="15" hidden="1">
      <c r="A79" s="36"/>
      <c r="B79" s="33" t="s">
        <v>204</v>
      </c>
      <c r="C79" s="33"/>
      <c r="D79" s="33"/>
      <c r="E79" s="25"/>
      <c r="F79" s="24"/>
      <c r="G79" s="24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4"/>
      <c r="T79" s="25"/>
      <c r="U79" s="24"/>
      <c r="V79" s="24"/>
      <c r="W79" s="24"/>
      <c r="X79" s="24"/>
      <c r="Y79" s="24">
        <v>20</v>
      </c>
      <c r="Z79" s="24">
        <v>20</v>
      </c>
      <c r="AA79" s="26">
        <f t="shared" si="14"/>
        <v>40</v>
      </c>
    </row>
    <row r="80" spans="1:27" ht="15" hidden="1">
      <c r="A80" s="36"/>
      <c r="B80" s="33" t="s">
        <v>205</v>
      </c>
      <c r="C80" s="33"/>
      <c r="D80" s="33"/>
      <c r="E80" s="25"/>
      <c r="F80" s="24"/>
      <c r="G80" s="24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4"/>
      <c r="T80" s="25"/>
      <c r="U80" s="24"/>
      <c r="V80" s="24"/>
      <c r="W80" s="24"/>
      <c r="X80" s="24"/>
      <c r="Y80" s="24">
        <v>20</v>
      </c>
      <c r="Z80" s="24">
        <v>20</v>
      </c>
      <c r="AA80" s="26">
        <f t="shared" si="14"/>
        <v>40</v>
      </c>
    </row>
    <row r="81" spans="1:27" ht="15" hidden="1">
      <c r="A81" s="42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35"/>
    </row>
    <row r="83" spans="8:26" ht="12.75"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</row>
    <row r="84" spans="2:27" ht="12.75">
      <c r="B84" t="s">
        <v>206</v>
      </c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>
        <f>SUM(D84:H84)</f>
        <v>0</v>
      </c>
    </row>
    <row r="87" spans="2:27" ht="12.75">
      <c r="B87" t="s">
        <v>207</v>
      </c>
      <c r="AA87">
        <f>AA16</f>
        <v>79</v>
      </c>
    </row>
  </sheetData>
  <sheetProtection/>
  <mergeCells count="28">
    <mergeCell ref="D1:H1"/>
    <mergeCell ref="I1:Z1"/>
    <mergeCell ref="A4:A5"/>
    <mergeCell ref="B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7" sqref="E37:F3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5:B13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26.875" style="0" customWidth="1"/>
  </cols>
  <sheetData>
    <row r="5" spans="1:2" ht="12.75">
      <c r="A5" t="s">
        <v>210</v>
      </c>
      <c r="B5">
        <v>37358</v>
      </c>
    </row>
    <row r="6" spans="1:2" ht="12.75">
      <c r="A6" t="s">
        <v>211</v>
      </c>
      <c r="B6">
        <v>47750.3</v>
      </c>
    </row>
    <row r="7" spans="1:2" ht="12.75">
      <c r="A7" t="s">
        <v>212</v>
      </c>
      <c r="B7">
        <f>B5-B6</f>
        <v>-10392.300000000003</v>
      </c>
    </row>
    <row r="8" spans="1:2" ht="12.75">
      <c r="A8" t="s">
        <v>213</v>
      </c>
      <c r="B8">
        <v>0</v>
      </c>
    </row>
    <row r="9" spans="1:2" ht="12.75">
      <c r="A9" t="s">
        <v>214</v>
      </c>
      <c r="B9">
        <f>118.4+17.5</f>
        <v>135.9</v>
      </c>
    </row>
    <row r="10" spans="1:2" ht="12.75">
      <c r="A10" t="s">
        <v>212</v>
      </c>
      <c r="B10">
        <f>B8-B9</f>
        <v>-135.9</v>
      </c>
    </row>
    <row r="11" spans="1:2" ht="12.75">
      <c r="A11" t="s">
        <v>217</v>
      </c>
      <c r="B11">
        <f>B7+B10</f>
        <v>-10528.200000000003</v>
      </c>
    </row>
    <row r="12" ht="12.75">
      <c r="A12" t="s">
        <v>216</v>
      </c>
    </row>
    <row r="13" ht="12.75">
      <c r="A13" t="s">
        <v>215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Т. Е. Гончаренко</cp:lastModifiedBy>
  <cp:lastPrinted>2024-03-28T00:54:47Z</cp:lastPrinted>
  <dcterms:created xsi:type="dcterms:W3CDTF">2010-05-19T10:50:44Z</dcterms:created>
  <dcterms:modified xsi:type="dcterms:W3CDTF">2024-04-03T01:04:20Z</dcterms:modified>
  <cp:category/>
  <cp:version/>
  <cp:contentType/>
  <cp:contentStatus/>
</cp:coreProperties>
</file>